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\Desktop\"/>
    </mc:Choice>
  </mc:AlternateContent>
  <xr:revisionPtr revIDLastSave="0" documentId="13_ncr:1_{063F8E67-49BB-47C8-9DD0-C31D50A36FB1}" xr6:coauthVersionLast="44" xr6:coauthVersionMax="45" xr10:uidLastSave="{00000000-0000-0000-0000-000000000000}"/>
  <bookViews>
    <workbookView xWindow="-120" yWindow="-120" windowWidth="38640" windowHeight="23640" tabRatio="808" xr2:uid="{00000000-000D-0000-FFFF-FFFF00000000}"/>
  </bookViews>
  <sheets>
    <sheet name="Januari" sheetId="11" r:id="rId1"/>
    <sheet name="Februari" sheetId="10" r:id="rId2"/>
    <sheet name="Mars" sheetId="9" r:id="rId3"/>
    <sheet name="April" sheetId="8" r:id="rId4"/>
    <sheet name="Maj" sheetId="7" r:id="rId5"/>
    <sheet name="Juni" sheetId="6" r:id="rId6"/>
    <sheet name="Juli" sheetId="5" r:id="rId7"/>
    <sheet name="Augusti" sheetId="4" r:id="rId8"/>
    <sheet name="September" sheetId="3" r:id="rId9"/>
    <sheet name="Oktober" sheetId="2" r:id="rId10"/>
    <sheet name="November" sheetId="1" r:id="rId11"/>
    <sheet name="December" sheetId="13" r:id="rId12"/>
    <sheet name="Inställningar" sheetId="14" r:id="rId13"/>
    <sheet name="Summa" sheetId="12" r:id="rId14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1" l="1"/>
  <c r="G3" i="12"/>
  <c r="G15" i="10"/>
  <c r="G5" i="12"/>
  <c r="G28" i="12"/>
  <c r="I28" i="12"/>
  <c r="E28" i="12"/>
  <c r="G14" i="11"/>
  <c r="G19" i="11"/>
  <c r="G21" i="11"/>
  <c r="D3" i="12"/>
  <c r="G14" i="10"/>
  <c r="G19" i="10"/>
  <c r="G21" i="10"/>
  <c r="D5" i="12"/>
  <c r="D28" i="12"/>
  <c r="A28" i="12"/>
  <c r="D7" i="12"/>
  <c r="D9" i="12"/>
  <c r="D11" i="12"/>
  <c r="D13" i="12"/>
  <c r="D15" i="12"/>
  <c r="D17" i="12"/>
  <c r="D19" i="12"/>
  <c r="D21" i="12"/>
  <c r="D23" i="12"/>
  <c r="D25" i="12"/>
  <c r="G36" i="11"/>
  <c r="B3" i="12"/>
  <c r="G36" i="10"/>
  <c r="B5" i="12"/>
  <c r="B7" i="12"/>
  <c r="B9" i="12"/>
  <c r="B11" i="12"/>
  <c r="B13" i="12"/>
  <c r="B15" i="12"/>
  <c r="B17" i="12"/>
  <c r="B19" i="12"/>
  <c r="B21" i="12"/>
  <c r="B23" i="12"/>
  <c r="B25" i="12"/>
  <c r="B28" i="12"/>
  <c r="G7" i="12"/>
  <c r="G9" i="12"/>
  <c r="G11" i="12"/>
  <c r="G13" i="12"/>
  <c r="G15" i="12"/>
  <c r="G17" i="12"/>
  <c r="G19" i="12"/>
  <c r="G21" i="12"/>
  <c r="G23" i="12"/>
  <c r="G25" i="12"/>
  <c r="H3" i="12"/>
  <c r="H5" i="12"/>
  <c r="H7" i="12"/>
  <c r="H9" i="12"/>
  <c r="H11" i="12"/>
  <c r="H13" i="12"/>
  <c r="H15" i="12"/>
  <c r="H17" i="12"/>
  <c r="H19" i="12"/>
  <c r="H21" i="12"/>
  <c r="H23" i="12"/>
  <c r="H25" i="12"/>
  <c r="H28" i="12"/>
  <c r="A25" i="12"/>
  <c r="A23" i="12"/>
  <c r="A21" i="12"/>
  <c r="A19" i="12"/>
  <c r="A17" i="12"/>
  <c r="A15" i="12"/>
  <c r="A13" i="12"/>
  <c r="A11" i="12"/>
  <c r="A9" i="12"/>
  <c r="A7" i="12"/>
  <c r="A5" i="12"/>
  <c r="A3" i="12"/>
  <c r="E49" i="11"/>
  <c r="E48" i="11"/>
  <c r="G23" i="11"/>
  <c r="G26" i="11"/>
  <c r="E46" i="11"/>
  <c r="D47" i="11"/>
  <c r="E45" i="11"/>
  <c r="D44" i="11"/>
  <c r="D43" i="11"/>
  <c r="G39" i="11"/>
  <c r="E42" i="11"/>
  <c r="E49" i="10"/>
  <c r="E48" i="10"/>
  <c r="G23" i="10"/>
  <c r="G26" i="10"/>
  <c r="E46" i="10"/>
  <c r="D47" i="10"/>
  <c r="E45" i="10"/>
  <c r="D44" i="10"/>
  <c r="D43" i="10"/>
  <c r="G39" i="10"/>
  <c r="E42" i="10"/>
  <c r="E49" i="9"/>
  <c r="E48" i="9"/>
  <c r="E46" i="9"/>
  <c r="D47" i="9"/>
  <c r="E45" i="9"/>
  <c r="D44" i="9"/>
  <c r="D43" i="9"/>
  <c r="E42" i="9"/>
  <c r="E49" i="8"/>
  <c r="E48" i="8"/>
  <c r="E46" i="8"/>
  <c r="D47" i="8"/>
  <c r="E45" i="8"/>
  <c r="D44" i="8"/>
  <c r="D43" i="8"/>
  <c r="E42" i="8"/>
  <c r="E49" i="7"/>
  <c r="E48" i="7"/>
  <c r="E46" i="7"/>
  <c r="D47" i="7"/>
  <c r="E45" i="7"/>
  <c r="D44" i="7"/>
  <c r="D43" i="7"/>
  <c r="E42" i="7"/>
  <c r="E49" i="6"/>
  <c r="E48" i="6"/>
  <c r="E46" i="6"/>
  <c r="D47" i="6"/>
  <c r="E45" i="6"/>
  <c r="D44" i="6"/>
  <c r="D43" i="6"/>
  <c r="E42" i="6"/>
  <c r="E49" i="5"/>
  <c r="E48" i="5"/>
  <c r="E46" i="5"/>
  <c r="D47" i="5"/>
  <c r="E45" i="5"/>
  <c r="D44" i="5"/>
  <c r="D43" i="5"/>
  <c r="E42" i="5"/>
  <c r="E49" i="4"/>
  <c r="E48" i="4"/>
  <c r="E46" i="4"/>
  <c r="D47" i="4"/>
  <c r="E45" i="4"/>
  <c r="D44" i="4"/>
  <c r="D43" i="4"/>
  <c r="E42" i="4"/>
  <c r="E49" i="3"/>
  <c r="E48" i="3"/>
  <c r="E46" i="3"/>
  <c r="D47" i="3"/>
  <c r="E45" i="3"/>
  <c r="D44" i="3"/>
  <c r="D43" i="3"/>
  <c r="E42" i="3"/>
  <c r="E49" i="2"/>
  <c r="E48" i="2"/>
  <c r="E46" i="2"/>
  <c r="D47" i="2"/>
  <c r="E45" i="2"/>
  <c r="D44" i="2"/>
  <c r="D43" i="2"/>
  <c r="E42" i="2"/>
  <c r="E49" i="1"/>
  <c r="E48" i="1"/>
  <c r="E46" i="1"/>
  <c r="D47" i="1"/>
  <c r="E45" i="1"/>
  <c r="D44" i="1"/>
  <c r="D43" i="1"/>
  <c r="E42" i="1"/>
  <c r="E5" i="13"/>
  <c r="E5" i="1"/>
  <c r="E5" i="2"/>
  <c r="E5" i="3"/>
  <c r="E5" i="4"/>
  <c r="E5" i="5"/>
  <c r="E5" i="6"/>
  <c r="E5" i="7"/>
  <c r="D54" i="13"/>
  <c r="B54" i="13"/>
  <c r="B53" i="13"/>
  <c r="F52" i="13"/>
  <c r="D52" i="13"/>
  <c r="B52" i="13"/>
  <c r="F15" i="13"/>
  <c r="G15" i="13"/>
  <c r="E49" i="13"/>
  <c r="B5" i="14"/>
  <c r="F16" i="13"/>
  <c r="G16" i="13"/>
  <c r="E48" i="13"/>
  <c r="F14" i="13"/>
  <c r="F23" i="13"/>
  <c r="G23" i="13"/>
  <c r="F24" i="13"/>
  <c r="G24" i="13"/>
  <c r="F25" i="13"/>
  <c r="G25" i="13"/>
  <c r="G26" i="13"/>
  <c r="E46" i="13"/>
  <c r="D47" i="13"/>
  <c r="G14" i="13"/>
  <c r="G19" i="13"/>
  <c r="G20" i="13"/>
  <c r="G21" i="13"/>
  <c r="E45" i="13"/>
  <c r="D44" i="13"/>
  <c r="G36" i="13"/>
  <c r="D43" i="13"/>
  <c r="G39" i="13"/>
  <c r="E42" i="13"/>
  <c r="F16" i="11"/>
  <c r="G16" i="11"/>
  <c r="O3" i="12"/>
  <c r="G34" i="13"/>
  <c r="D34" i="13"/>
  <c r="F15" i="11"/>
  <c r="N3" i="12"/>
  <c r="G33" i="13"/>
  <c r="D33" i="13"/>
  <c r="F14" i="11"/>
  <c r="F23" i="11"/>
  <c r="F24" i="11"/>
  <c r="G24" i="11"/>
  <c r="C3" i="12"/>
  <c r="L3" i="12"/>
  <c r="G32" i="13"/>
  <c r="D32" i="13"/>
  <c r="G20" i="11"/>
  <c r="M3" i="12"/>
  <c r="G31" i="13"/>
  <c r="D31" i="13"/>
  <c r="K3" i="12"/>
  <c r="G30" i="13"/>
  <c r="D30" i="13"/>
  <c r="B15" i="13"/>
  <c r="C14" i="13"/>
  <c r="B10" i="13"/>
  <c r="B9" i="13"/>
  <c r="E8" i="13"/>
  <c r="B8" i="13"/>
  <c r="D54" i="1"/>
  <c r="B54" i="1"/>
  <c r="B53" i="1"/>
  <c r="F52" i="1"/>
  <c r="D52" i="1"/>
  <c r="B52" i="1"/>
  <c r="F15" i="1"/>
  <c r="G15" i="1"/>
  <c r="F16" i="1"/>
  <c r="G16" i="1"/>
  <c r="F14" i="1"/>
  <c r="F23" i="1"/>
  <c r="G23" i="1"/>
  <c r="F24" i="1"/>
  <c r="G24" i="1"/>
  <c r="F25" i="1"/>
  <c r="G25" i="1"/>
  <c r="G26" i="1"/>
  <c r="G14" i="1"/>
  <c r="G19" i="1"/>
  <c r="G20" i="1"/>
  <c r="G21" i="1"/>
  <c r="G36" i="1"/>
  <c r="G39" i="1"/>
  <c r="G34" i="1"/>
  <c r="D34" i="1"/>
  <c r="G33" i="1"/>
  <c r="D33" i="1"/>
  <c r="G32" i="1"/>
  <c r="D32" i="1"/>
  <c r="G31" i="1"/>
  <c r="D31" i="1"/>
  <c r="G30" i="1"/>
  <c r="D30" i="1"/>
  <c r="B15" i="1"/>
  <c r="C14" i="1"/>
  <c r="B10" i="1"/>
  <c r="B9" i="1"/>
  <c r="E8" i="1"/>
  <c r="B8" i="1"/>
  <c r="D54" i="2"/>
  <c r="B54" i="2"/>
  <c r="B53" i="2"/>
  <c r="F52" i="2"/>
  <c r="D52" i="2"/>
  <c r="B52" i="2"/>
  <c r="F15" i="2"/>
  <c r="G15" i="2"/>
  <c r="F16" i="2"/>
  <c r="G16" i="2"/>
  <c r="F14" i="2"/>
  <c r="F23" i="2"/>
  <c r="G23" i="2"/>
  <c r="F24" i="2"/>
  <c r="G24" i="2"/>
  <c r="F25" i="2"/>
  <c r="G25" i="2"/>
  <c r="G26" i="2"/>
  <c r="G14" i="2"/>
  <c r="G19" i="2"/>
  <c r="G20" i="2"/>
  <c r="G21" i="2"/>
  <c r="G36" i="2"/>
  <c r="G39" i="2"/>
  <c r="G34" i="2"/>
  <c r="D34" i="2"/>
  <c r="G33" i="2"/>
  <c r="D33" i="2"/>
  <c r="G32" i="2"/>
  <c r="D32" i="2"/>
  <c r="G31" i="2"/>
  <c r="D31" i="2"/>
  <c r="G30" i="2"/>
  <c r="D30" i="2"/>
  <c r="B15" i="2"/>
  <c r="C14" i="2"/>
  <c r="B10" i="2"/>
  <c r="B9" i="2"/>
  <c r="E8" i="2"/>
  <c r="B8" i="2"/>
  <c r="D54" i="3"/>
  <c r="B54" i="3"/>
  <c r="B53" i="3"/>
  <c r="F52" i="3"/>
  <c r="D52" i="3"/>
  <c r="B52" i="3"/>
  <c r="F15" i="3"/>
  <c r="G15" i="3"/>
  <c r="F16" i="3"/>
  <c r="G16" i="3"/>
  <c r="F14" i="3"/>
  <c r="F23" i="3"/>
  <c r="G23" i="3"/>
  <c r="F24" i="3"/>
  <c r="G24" i="3"/>
  <c r="F25" i="3"/>
  <c r="G25" i="3"/>
  <c r="G26" i="3"/>
  <c r="G14" i="3"/>
  <c r="G19" i="3"/>
  <c r="G20" i="3"/>
  <c r="G21" i="3"/>
  <c r="G36" i="3"/>
  <c r="G39" i="3"/>
  <c r="G34" i="3"/>
  <c r="D34" i="3"/>
  <c r="G33" i="3"/>
  <c r="D33" i="3"/>
  <c r="G32" i="3"/>
  <c r="D32" i="3"/>
  <c r="G31" i="3"/>
  <c r="D31" i="3"/>
  <c r="G30" i="3"/>
  <c r="D30" i="3"/>
  <c r="B15" i="3"/>
  <c r="C14" i="3"/>
  <c r="B10" i="3"/>
  <c r="B9" i="3"/>
  <c r="E8" i="3"/>
  <c r="B8" i="3"/>
  <c r="D54" i="4"/>
  <c r="B54" i="4"/>
  <c r="B53" i="4"/>
  <c r="F52" i="4"/>
  <c r="D52" i="4"/>
  <c r="B52" i="4"/>
  <c r="F15" i="4"/>
  <c r="G15" i="4"/>
  <c r="F16" i="4"/>
  <c r="G16" i="4"/>
  <c r="F14" i="4"/>
  <c r="F23" i="4"/>
  <c r="G23" i="4"/>
  <c r="F24" i="4"/>
  <c r="G24" i="4"/>
  <c r="F25" i="4"/>
  <c r="G25" i="4"/>
  <c r="G26" i="4"/>
  <c r="G14" i="4"/>
  <c r="G19" i="4"/>
  <c r="G20" i="4"/>
  <c r="G21" i="4"/>
  <c r="G36" i="4"/>
  <c r="G39" i="4"/>
  <c r="G34" i="4"/>
  <c r="D34" i="4"/>
  <c r="G33" i="4"/>
  <c r="D33" i="4"/>
  <c r="G32" i="4"/>
  <c r="D32" i="4"/>
  <c r="G31" i="4"/>
  <c r="D31" i="4"/>
  <c r="G30" i="4"/>
  <c r="D30" i="4"/>
  <c r="B15" i="4"/>
  <c r="C14" i="4"/>
  <c r="B10" i="4"/>
  <c r="B9" i="4"/>
  <c r="E8" i="4"/>
  <c r="B8" i="4"/>
  <c r="D54" i="5"/>
  <c r="B54" i="5"/>
  <c r="B53" i="5"/>
  <c r="F52" i="5"/>
  <c r="D52" i="5"/>
  <c r="B52" i="5"/>
  <c r="F15" i="5"/>
  <c r="G15" i="5"/>
  <c r="F16" i="5"/>
  <c r="G16" i="5"/>
  <c r="F14" i="5"/>
  <c r="F23" i="5"/>
  <c r="G23" i="5"/>
  <c r="F24" i="5"/>
  <c r="G24" i="5"/>
  <c r="F25" i="5"/>
  <c r="G25" i="5"/>
  <c r="G26" i="5"/>
  <c r="G14" i="5"/>
  <c r="G19" i="5"/>
  <c r="G20" i="5"/>
  <c r="G21" i="5"/>
  <c r="G36" i="5"/>
  <c r="G39" i="5"/>
  <c r="G34" i="5"/>
  <c r="D34" i="5"/>
  <c r="G33" i="5"/>
  <c r="D33" i="5"/>
  <c r="G32" i="5"/>
  <c r="D32" i="5"/>
  <c r="G31" i="5"/>
  <c r="D31" i="5"/>
  <c r="G30" i="5"/>
  <c r="D30" i="5"/>
  <c r="B15" i="5"/>
  <c r="C14" i="5"/>
  <c r="B10" i="5"/>
  <c r="B9" i="5"/>
  <c r="E8" i="5"/>
  <c r="B8" i="5"/>
  <c r="D54" i="6"/>
  <c r="B54" i="6"/>
  <c r="B53" i="6"/>
  <c r="F52" i="6"/>
  <c r="D52" i="6"/>
  <c r="B52" i="6"/>
  <c r="F15" i="6"/>
  <c r="G15" i="6"/>
  <c r="F16" i="6"/>
  <c r="G16" i="6"/>
  <c r="F14" i="6"/>
  <c r="F23" i="6"/>
  <c r="G23" i="6"/>
  <c r="F24" i="6"/>
  <c r="G24" i="6"/>
  <c r="F25" i="6"/>
  <c r="G25" i="6"/>
  <c r="G26" i="6"/>
  <c r="G14" i="6"/>
  <c r="G19" i="6"/>
  <c r="G20" i="6"/>
  <c r="G21" i="6"/>
  <c r="G36" i="6"/>
  <c r="G39" i="6"/>
  <c r="G34" i="6"/>
  <c r="D34" i="6"/>
  <c r="G33" i="6"/>
  <c r="D33" i="6"/>
  <c r="G32" i="6"/>
  <c r="D32" i="6"/>
  <c r="G31" i="6"/>
  <c r="D31" i="6"/>
  <c r="G30" i="6"/>
  <c r="D30" i="6"/>
  <c r="B15" i="6"/>
  <c r="C14" i="6"/>
  <c r="B10" i="6"/>
  <c r="B9" i="6"/>
  <c r="E8" i="6"/>
  <c r="B8" i="6"/>
  <c r="D54" i="7"/>
  <c r="B54" i="7"/>
  <c r="B53" i="7"/>
  <c r="F52" i="7"/>
  <c r="D52" i="7"/>
  <c r="B52" i="7"/>
  <c r="F15" i="7"/>
  <c r="G15" i="7"/>
  <c r="F16" i="7"/>
  <c r="G16" i="7"/>
  <c r="F14" i="7"/>
  <c r="F23" i="7"/>
  <c r="G23" i="7"/>
  <c r="F24" i="7"/>
  <c r="G24" i="7"/>
  <c r="F25" i="7"/>
  <c r="G25" i="7"/>
  <c r="G26" i="7"/>
  <c r="G14" i="7"/>
  <c r="G19" i="7"/>
  <c r="G20" i="7"/>
  <c r="G21" i="7"/>
  <c r="G36" i="7"/>
  <c r="G39" i="7"/>
  <c r="G34" i="7"/>
  <c r="D34" i="7"/>
  <c r="G33" i="7"/>
  <c r="D33" i="7"/>
  <c r="G32" i="7"/>
  <c r="D32" i="7"/>
  <c r="G31" i="7"/>
  <c r="D31" i="7"/>
  <c r="G30" i="7"/>
  <c r="D30" i="7"/>
  <c r="B15" i="7"/>
  <c r="C14" i="7"/>
  <c r="B10" i="7"/>
  <c r="B9" i="7"/>
  <c r="E8" i="7"/>
  <c r="B8" i="7"/>
  <c r="E5" i="8"/>
  <c r="D54" i="8"/>
  <c r="B54" i="8"/>
  <c r="B53" i="8"/>
  <c r="F52" i="8"/>
  <c r="D52" i="8"/>
  <c r="B52" i="8"/>
  <c r="F15" i="8"/>
  <c r="G15" i="8"/>
  <c r="F16" i="8"/>
  <c r="G16" i="8"/>
  <c r="F14" i="8"/>
  <c r="F23" i="8"/>
  <c r="G23" i="8"/>
  <c r="F24" i="8"/>
  <c r="G24" i="8"/>
  <c r="F25" i="8"/>
  <c r="G25" i="8"/>
  <c r="G26" i="8"/>
  <c r="G14" i="8"/>
  <c r="G19" i="8"/>
  <c r="G20" i="8"/>
  <c r="G21" i="8"/>
  <c r="G36" i="8"/>
  <c r="G39" i="8"/>
  <c r="G34" i="8"/>
  <c r="D34" i="8"/>
  <c r="G33" i="8"/>
  <c r="D33" i="8"/>
  <c r="G32" i="8"/>
  <c r="D32" i="8"/>
  <c r="G31" i="8"/>
  <c r="D31" i="8"/>
  <c r="G30" i="8"/>
  <c r="D30" i="8"/>
  <c r="B15" i="8"/>
  <c r="C14" i="8"/>
  <c r="B10" i="8"/>
  <c r="B9" i="8"/>
  <c r="E8" i="8"/>
  <c r="B8" i="8"/>
  <c r="E5" i="9"/>
  <c r="D54" i="9"/>
  <c r="B54" i="9"/>
  <c r="B53" i="9"/>
  <c r="F52" i="9"/>
  <c r="D52" i="9"/>
  <c r="B52" i="9"/>
  <c r="F15" i="9"/>
  <c r="G15" i="9"/>
  <c r="F16" i="9"/>
  <c r="G16" i="9"/>
  <c r="F14" i="9"/>
  <c r="F23" i="9"/>
  <c r="G23" i="9"/>
  <c r="F24" i="9"/>
  <c r="G24" i="9"/>
  <c r="F25" i="9"/>
  <c r="G25" i="9"/>
  <c r="G26" i="9"/>
  <c r="G14" i="9"/>
  <c r="G19" i="9"/>
  <c r="G20" i="9"/>
  <c r="G21" i="9"/>
  <c r="G36" i="9"/>
  <c r="G39" i="9"/>
  <c r="G34" i="9"/>
  <c r="D34" i="9"/>
  <c r="G33" i="9"/>
  <c r="D33" i="9"/>
  <c r="G32" i="9"/>
  <c r="D32" i="9"/>
  <c r="G31" i="9"/>
  <c r="D31" i="9"/>
  <c r="G30" i="9"/>
  <c r="D30" i="9"/>
  <c r="B15" i="9"/>
  <c r="C14" i="9"/>
  <c r="B10" i="9"/>
  <c r="B9" i="9"/>
  <c r="E8" i="9"/>
  <c r="B8" i="9"/>
  <c r="E5" i="10"/>
  <c r="E5" i="11"/>
  <c r="D54" i="10"/>
  <c r="B54" i="10"/>
  <c r="B53" i="10"/>
  <c r="F52" i="10"/>
  <c r="D52" i="10"/>
  <c r="B52" i="10"/>
  <c r="F15" i="10"/>
  <c r="F16" i="10"/>
  <c r="G16" i="10"/>
  <c r="F14" i="10"/>
  <c r="F23" i="10"/>
  <c r="F24" i="10"/>
  <c r="G24" i="10"/>
  <c r="F25" i="10"/>
  <c r="G25" i="10"/>
  <c r="G20" i="10"/>
  <c r="G34" i="10"/>
  <c r="D34" i="10"/>
  <c r="G33" i="10"/>
  <c r="D33" i="10"/>
  <c r="G32" i="10"/>
  <c r="D32" i="10"/>
  <c r="G31" i="10"/>
  <c r="D31" i="10"/>
  <c r="G30" i="10"/>
  <c r="D30" i="10"/>
  <c r="B15" i="10"/>
  <c r="C14" i="10"/>
  <c r="B10" i="10"/>
  <c r="B9" i="10"/>
  <c r="E8" i="10"/>
  <c r="B8" i="10"/>
  <c r="F52" i="11"/>
  <c r="D52" i="11"/>
  <c r="D54" i="11"/>
  <c r="B53" i="11"/>
  <c r="B54" i="11"/>
  <c r="B52" i="11"/>
  <c r="B9" i="11"/>
  <c r="B10" i="11"/>
  <c r="B8" i="11"/>
  <c r="B15" i="11"/>
  <c r="I23" i="12"/>
  <c r="I9" i="12"/>
  <c r="I11" i="12"/>
  <c r="I15" i="12"/>
  <c r="I17" i="12"/>
  <c r="I19" i="12"/>
  <c r="I21" i="12"/>
  <c r="F25" i="11"/>
  <c r="G25" i="11"/>
  <c r="E8" i="11"/>
  <c r="G16" i="12"/>
  <c r="G4" i="12"/>
  <c r="D34" i="11"/>
  <c r="D33" i="11"/>
  <c r="D32" i="11"/>
  <c r="D31" i="11"/>
  <c r="D30" i="11"/>
  <c r="J3" i="12"/>
  <c r="J5" i="12"/>
  <c r="J7" i="12"/>
  <c r="J9" i="12"/>
  <c r="J11" i="12"/>
  <c r="J13" i="12"/>
  <c r="J15" i="12"/>
  <c r="J17" i="12"/>
  <c r="J19" i="12"/>
  <c r="J21" i="12"/>
  <c r="J23" i="12"/>
  <c r="J25" i="12"/>
  <c r="J24" i="12"/>
  <c r="J8" i="12"/>
  <c r="J12" i="12"/>
  <c r="J14" i="12"/>
  <c r="J16" i="12"/>
  <c r="J6" i="12"/>
  <c r="J10" i="12"/>
  <c r="J18" i="12"/>
  <c r="J20" i="12"/>
  <c r="J22" i="12"/>
  <c r="G18" i="12"/>
  <c r="G10" i="12"/>
  <c r="G24" i="12"/>
  <c r="B16" i="12"/>
  <c r="J4" i="12"/>
  <c r="G20" i="12"/>
  <c r="G14" i="12"/>
  <c r="J2" i="12"/>
  <c r="B20" i="12"/>
  <c r="C19" i="12"/>
  <c r="B18" i="12"/>
  <c r="C9" i="12"/>
  <c r="H8" i="12"/>
  <c r="C17" i="12"/>
  <c r="H24" i="12"/>
  <c r="I24" i="12"/>
  <c r="C25" i="12"/>
  <c r="C24" i="12"/>
  <c r="I25" i="12"/>
  <c r="B24" i="12"/>
  <c r="B10" i="12"/>
  <c r="C23" i="12"/>
  <c r="G22" i="12"/>
  <c r="H10" i="12"/>
  <c r="I10" i="12"/>
  <c r="H20" i="12"/>
  <c r="I20" i="12"/>
  <c r="C18" i="12"/>
  <c r="H18" i="12"/>
  <c r="I18" i="12"/>
  <c r="C11" i="12"/>
  <c r="C10" i="12"/>
  <c r="G8" i="12"/>
  <c r="I8" i="12"/>
  <c r="C21" i="12"/>
  <c r="C20" i="12"/>
  <c r="C15" i="12"/>
  <c r="C14" i="12"/>
  <c r="C16" i="12"/>
  <c r="B14" i="12"/>
  <c r="H16" i="12"/>
  <c r="I16" i="12"/>
  <c r="C8" i="12"/>
  <c r="D8" i="12"/>
  <c r="F9" i="12"/>
  <c r="H14" i="12"/>
  <c r="I14" i="12"/>
  <c r="B8" i="12"/>
  <c r="F8" i="12"/>
  <c r="B22" i="12"/>
  <c r="D10" i="12"/>
  <c r="F10" i="12"/>
  <c r="F11" i="12"/>
  <c r="C22" i="12"/>
  <c r="H22" i="12"/>
  <c r="I22" i="12"/>
  <c r="H6" i="12"/>
  <c r="C7" i="12"/>
  <c r="C6" i="12"/>
  <c r="B6" i="12"/>
  <c r="I5" i="12"/>
  <c r="B4" i="12"/>
  <c r="H4" i="12"/>
  <c r="I4" i="12"/>
  <c r="J28" i="12"/>
  <c r="G30" i="11"/>
  <c r="B2" i="12"/>
  <c r="K2" i="12"/>
  <c r="G2" i="12"/>
  <c r="N2" i="12"/>
  <c r="N4" i="12"/>
  <c r="I7" i="12"/>
  <c r="G6" i="12"/>
  <c r="I6" i="12"/>
  <c r="K4" i="12"/>
  <c r="K6" i="12"/>
  <c r="K8" i="12"/>
  <c r="K10" i="12"/>
  <c r="K5" i="12"/>
  <c r="K7" i="12"/>
  <c r="C5" i="12"/>
  <c r="C4" i="12"/>
  <c r="G33" i="11"/>
  <c r="N5" i="12"/>
  <c r="I3" i="12"/>
  <c r="P3" i="12"/>
  <c r="P5" i="12"/>
  <c r="P7" i="12"/>
  <c r="P9" i="12"/>
  <c r="P11" i="12"/>
  <c r="H2" i="12"/>
  <c r="N6" i="12"/>
  <c r="N8" i="12"/>
  <c r="N10" i="12"/>
  <c r="D6" i="12"/>
  <c r="F6" i="12"/>
  <c r="F7" i="12"/>
  <c r="F3" i="12"/>
  <c r="K9" i="12"/>
  <c r="N7" i="12"/>
  <c r="D2" i="12"/>
  <c r="M2" i="12"/>
  <c r="G34" i="11"/>
  <c r="O5" i="12"/>
  <c r="C2" i="12"/>
  <c r="L2" i="12"/>
  <c r="L4" i="12"/>
  <c r="L6" i="12"/>
  <c r="L8" i="12"/>
  <c r="L10" i="12"/>
  <c r="I2" i="12"/>
  <c r="P2" i="12"/>
  <c r="P4" i="12"/>
  <c r="P6" i="12"/>
  <c r="P8" i="12"/>
  <c r="P10" i="12"/>
  <c r="O2" i="12"/>
  <c r="O4" i="12"/>
  <c r="O6" i="12"/>
  <c r="O8" i="12"/>
  <c r="O10" i="12"/>
  <c r="D4" i="12"/>
  <c r="F5" i="12"/>
  <c r="M5" i="12"/>
  <c r="K11" i="12"/>
  <c r="G31" i="11"/>
  <c r="N9" i="12"/>
  <c r="F2" i="12"/>
  <c r="G32" i="11"/>
  <c r="L5" i="12"/>
  <c r="O7" i="12"/>
  <c r="M7" i="12"/>
  <c r="M9" i="12"/>
  <c r="F4" i="12"/>
  <c r="M4" i="12"/>
  <c r="M6" i="12"/>
  <c r="M8" i="12"/>
  <c r="M10" i="12"/>
  <c r="N11" i="12"/>
  <c r="L7" i="12"/>
  <c r="O9" i="12"/>
  <c r="O11" i="12"/>
  <c r="L9" i="12"/>
  <c r="M11" i="12"/>
  <c r="L11" i="12"/>
  <c r="C13" i="12"/>
  <c r="G12" i="12"/>
  <c r="N13" i="12"/>
  <c r="D18" i="12"/>
  <c r="F18" i="12"/>
  <c r="F19" i="12"/>
  <c r="F23" i="12"/>
  <c r="D22" i="12"/>
  <c r="F22" i="12"/>
  <c r="D20" i="12"/>
  <c r="F20" i="12"/>
  <c r="F21" i="12"/>
  <c r="H12" i="12"/>
  <c r="O12" i="12"/>
  <c r="O14" i="12"/>
  <c r="O16" i="12"/>
  <c r="O18" i="12"/>
  <c r="O20" i="12"/>
  <c r="O22" i="12"/>
  <c r="O24" i="12"/>
  <c r="O13" i="12"/>
  <c r="I13" i="12"/>
  <c r="P13" i="12"/>
  <c r="P15" i="12"/>
  <c r="P17" i="12"/>
  <c r="P19" i="12"/>
  <c r="P21" i="12"/>
  <c r="P23" i="12"/>
  <c r="P25" i="12"/>
  <c r="N15" i="12"/>
  <c r="N12" i="12"/>
  <c r="N14" i="12"/>
  <c r="N16" i="12"/>
  <c r="N18" i="12"/>
  <c r="N20" i="12"/>
  <c r="N22" i="12"/>
  <c r="N24" i="12"/>
  <c r="D24" i="12"/>
  <c r="F24" i="12"/>
  <c r="F25" i="12"/>
  <c r="D14" i="12"/>
  <c r="F14" i="12"/>
  <c r="F15" i="12"/>
  <c r="D16" i="12"/>
  <c r="F16" i="12"/>
  <c r="F17" i="12"/>
  <c r="M13" i="12"/>
  <c r="C28" i="12"/>
  <c r="L13" i="12"/>
  <c r="C12" i="12"/>
  <c r="L12" i="12"/>
  <c r="L14" i="12"/>
  <c r="L16" i="12"/>
  <c r="L18" i="12"/>
  <c r="L20" i="12"/>
  <c r="L22" i="12"/>
  <c r="L24" i="12"/>
  <c r="I12" i="12"/>
  <c r="P12" i="12"/>
  <c r="P14" i="12"/>
  <c r="P16" i="12"/>
  <c r="P18" i="12"/>
  <c r="P20" i="12"/>
  <c r="P22" i="12"/>
  <c r="P24" i="12"/>
  <c r="D12" i="12"/>
  <c r="M12" i="12"/>
  <c r="M14" i="12"/>
  <c r="M16" i="12"/>
  <c r="M18" i="12"/>
  <c r="M20" i="12"/>
  <c r="M22" i="12"/>
  <c r="M24" i="12"/>
  <c r="O15" i="12"/>
  <c r="N17" i="12"/>
  <c r="L15" i="12"/>
  <c r="M15" i="12"/>
  <c r="K13" i="12"/>
  <c r="F13" i="12"/>
  <c r="B12" i="12"/>
  <c r="O17" i="12"/>
  <c r="N19" i="12"/>
  <c r="L17" i="12"/>
  <c r="K12" i="12"/>
  <c r="K14" i="12"/>
  <c r="K16" i="12"/>
  <c r="K18" i="12"/>
  <c r="K20" i="12"/>
  <c r="K22" i="12"/>
  <c r="K24" i="12"/>
  <c r="F12" i="12"/>
  <c r="M17" i="12"/>
  <c r="K15" i="12"/>
  <c r="O19" i="12"/>
  <c r="N21" i="12"/>
  <c r="M19" i="12"/>
  <c r="F28" i="12"/>
  <c r="K17" i="12"/>
  <c r="L19" i="12"/>
  <c r="O21" i="12"/>
  <c r="N23" i="12"/>
  <c r="L21" i="12"/>
  <c r="K19" i="12"/>
  <c r="M21" i="12"/>
  <c r="O23" i="12"/>
  <c r="N25" i="12"/>
  <c r="M23" i="12"/>
  <c r="K21" i="12"/>
  <c r="L23" i="12"/>
  <c r="O25" i="12"/>
  <c r="L25" i="12"/>
  <c r="M25" i="12"/>
  <c r="K23" i="12"/>
  <c r="K25" i="12"/>
  <c r="C14" i="11"/>
</calcChain>
</file>

<file path=xl/sharedStrings.xml><?xml version="1.0" encoding="utf-8"?>
<sst xmlns="http://schemas.openxmlformats.org/spreadsheetml/2006/main" count="524" uniqueCount="99">
  <si>
    <t>MYTCO AB</t>
  </si>
  <si>
    <t>Lönespecifikation</t>
  </si>
  <si>
    <t>Månad</t>
  </si>
  <si>
    <t>Jan</t>
  </si>
  <si>
    <t>Anställd</t>
  </si>
  <si>
    <t>Mats Berglund</t>
  </si>
  <si>
    <t>Utbetalning till konto:</t>
  </si>
  <si>
    <t>Silurvägen 3</t>
  </si>
  <si>
    <t>Benämning</t>
  </si>
  <si>
    <t>Antal</t>
  </si>
  <si>
    <t>Á-pris</t>
  </si>
  <si>
    <t xml:space="preserve">Summa  </t>
  </si>
  <si>
    <t>Månadslön</t>
  </si>
  <si>
    <t>Drivmedelsförmån, privatmil (1.2x, för deklaration)</t>
  </si>
  <si>
    <t>Preliminärskatt (lön + förmånsvärde)</t>
  </si>
  <si>
    <t>Preliminärskatt (drivmedelsförmån, 1,2 * belopp)</t>
  </si>
  <si>
    <t>Summa preliminärskatt</t>
  </si>
  <si>
    <t>Sociala avgifter lön (betalas av MYTCO AB)</t>
  </si>
  <si>
    <t>Sociala avgifter förmånsbil (betalas av MYTCO AB)</t>
  </si>
  <si>
    <t>Sociala avgifter drivmedel (betalas av MYTCO AB)</t>
  </si>
  <si>
    <t>Summa sociala avgifter (betalas av MYTCO AB)</t>
  </si>
  <si>
    <t>Total bruttolön</t>
  </si>
  <si>
    <t>ATT UTBETALA</t>
  </si>
  <si>
    <t>Kontering</t>
  </si>
  <si>
    <t>Debet</t>
  </si>
  <si>
    <t>Kredit</t>
  </si>
  <si>
    <t>Bank</t>
  </si>
  <si>
    <t>Lön</t>
  </si>
  <si>
    <t>Bilförmån</t>
  </si>
  <si>
    <t>Sociala avg Mats B</t>
  </si>
  <si>
    <t>Motkonto drivmedelsförmån</t>
  </si>
  <si>
    <t>Motkonto bilförmån</t>
  </si>
  <si>
    <t>Adress</t>
  </si>
  <si>
    <t>Telefon</t>
  </si>
  <si>
    <t xml:space="preserve">     E-post</t>
  </si>
  <si>
    <t>0733-240771</t>
  </si>
  <si>
    <t xml:space="preserve">Organisationsnr </t>
  </si>
  <si>
    <t xml:space="preserve"> </t>
  </si>
  <si>
    <t xml:space="preserve">    </t>
  </si>
  <si>
    <t>595 44 Mjölby</t>
  </si>
  <si>
    <t>556736-5035</t>
  </si>
  <si>
    <t xml:space="preserve">   Vi innehar F-skattsedel</t>
  </si>
  <si>
    <t>Feb</t>
  </si>
  <si>
    <t>Mars</t>
  </si>
  <si>
    <t>April</t>
  </si>
  <si>
    <t>Maj</t>
  </si>
  <si>
    <t>Juni</t>
  </si>
  <si>
    <t>Juli</t>
  </si>
  <si>
    <t>Aug</t>
  </si>
  <si>
    <t>Sep</t>
  </si>
  <si>
    <t>Okt</t>
  </si>
  <si>
    <t>Nov</t>
  </si>
  <si>
    <t>Dec</t>
  </si>
  <si>
    <t>År:</t>
  </si>
  <si>
    <t>Mar</t>
  </si>
  <si>
    <t>Apr</t>
  </si>
  <si>
    <t>Jun</t>
  </si>
  <si>
    <t>Jul</t>
  </si>
  <si>
    <t>Skattesats</t>
  </si>
  <si>
    <t>Förmånsvärde bil</t>
  </si>
  <si>
    <t>Förmån bränsle</t>
  </si>
  <si>
    <t>Bränslekostnad i kr*0,65</t>
  </si>
  <si>
    <t>Tjänstebil</t>
  </si>
  <si>
    <t>Volvo</t>
  </si>
  <si>
    <t>Utbetalning</t>
  </si>
  <si>
    <t>Danske Bank 1354-0256520</t>
  </si>
  <si>
    <t>Brutto</t>
  </si>
  <si>
    <t>Sociala avgifter</t>
  </si>
  <si>
    <t>Skatt</t>
  </si>
  <si>
    <t>Övrigt/Traktamente</t>
  </si>
  <si>
    <t>Utbetalas</t>
  </si>
  <si>
    <t>Förmån bil</t>
  </si>
  <si>
    <t>Totalt förmån</t>
  </si>
  <si>
    <t>Privata mil</t>
  </si>
  <si>
    <t>Ack summa Brutto</t>
  </si>
  <si>
    <t>Ack summa Soc</t>
  </si>
  <si>
    <t>Ack summa Skatt</t>
  </si>
  <si>
    <t>Ack summa Bil</t>
  </si>
  <si>
    <t>Ack summa Drivmedel</t>
  </si>
  <si>
    <t>Ack summa Bil och Driv</t>
  </si>
  <si>
    <t>Januari</t>
  </si>
  <si>
    <t>Februari</t>
  </si>
  <si>
    <t>Augusti</t>
  </si>
  <si>
    <t>September</t>
  </si>
  <si>
    <t>Oktober</t>
  </si>
  <si>
    <t>November</t>
  </si>
  <si>
    <t>December</t>
  </si>
  <si>
    <t>Summa:</t>
  </si>
  <si>
    <t>Adress anställd</t>
  </si>
  <si>
    <t>Postadress anställd</t>
  </si>
  <si>
    <t>Företag</t>
  </si>
  <si>
    <t>Företagsadress</t>
  </si>
  <si>
    <t>Företagspostadress</t>
  </si>
  <si>
    <t>Företagsorgnummer</t>
  </si>
  <si>
    <t>Företagstelefon</t>
  </si>
  <si>
    <t>Företags epost</t>
  </si>
  <si>
    <t>info@mytco.se</t>
  </si>
  <si>
    <t>Personalskatt</t>
  </si>
  <si>
    <t>Avräkn sociala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</si>
</sst>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kr&quot;* #,##0.00_);_(&quot;kr&quot;* \(#,##0.00\);_(&quot;kr&quot;* &quot;-&quot;??_);_(@_)"/>
    <numFmt numFmtId="165" formatCode="_(* #,##0.00_);_(* \(#,##0.00\);_(* &quot;-&quot;??_);_(@_)"/>
    <numFmt numFmtId="166" formatCode="#,##0.00\ &quot;kr&quot;"/>
    <numFmt numFmtId="167" formatCode="_-* #,##0\ &quot;kr&quot;_-;\-* #,##0\ &quot;kr&quot;_-;_-* &quot;-&quot;??\ &quot;kr&quot;_-;_-@_-"/>
    <numFmt numFmtId="168" formatCode="#,##0_ ;\-#,##0\ "/>
    <numFmt numFmtId="169" formatCode="0.0%"/>
    <numFmt numFmtId="170" formatCode="0.0"/>
    <numFmt numFmtId="171" formatCode="_-* #,##0\ [$kr-41D]_-;\-* #,##0\ [$kr-41D]_-;_-* &quot;-&quot;??\ [$kr-41D]_-;_-@_-"/>
  </numFmts>
  <fonts count="1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17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8" fillId="0" borderId="0" xfId="0" applyFont="1"/>
    <xf numFmtId="0" fontId="9" fillId="0" borderId="0" xfId="0" applyFont="1"/>
    <xf numFmtId="166" fontId="5" fillId="0" borderId="0" xfId="0" applyNumberFormat="1" applyFont="1"/>
    <xf numFmtId="166" fontId="0" fillId="0" borderId="0" xfId="0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49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4" fontId="5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166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left"/>
    </xf>
    <xf numFmtId="0" fontId="1" fillId="0" borderId="0" xfId="0" applyFont="1"/>
    <xf numFmtId="0" fontId="14" fillId="0" borderId="0" xfId="0" applyFont="1" applyAlignment="1">
      <alignment horizontal="right"/>
    </xf>
    <xf numFmtId="4" fontId="14" fillId="0" borderId="0" xfId="0" applyNumberFormat="1" applyFont="1"/>
    <xf numFmtId="0" fontId="14" fillId="0" borderId="0" xfId="0" applyFont="1" applyAlignment="1">
      <alignment horizontal="left" indent="2"/>
    </xf>
    <xf numFmtId="0" fontId="16" fillId="0" borderId="0" xfId="0" applyFont="1"/>
    <xf numFmtId="0" fontId="16" fillId="0" borderId="0" xfId="0" applyFont="1" applyAlignment="1">
      <alignment horizontal="center"/>
    </xf>
    <xf numFmtId="167" fontId="0" fillId="0" borderId="0" xfId="2" applyNumberFormat="1" applyFont="1" applyAlignment="1">
      <alignment horizontal="center"/>
    </xf>
    <xf numFmtId="168" fontId="0" fillId="0" borderId="0" xfId="1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2" applyNumberFormat="1" applyFont="1" applyAlignment="1">
      <alignment horizontal="center"/>
    </xf>
    <xf numFmtId="0" fontId="2" fillId="0" borderId="0" xfId="0" applyFont="1" applyAlignment="1">
      <alignment horizontal="left" indent="3"/>
    </xf>
    <xf numFmtId="169" fontId="0" fillId="0" borderId="0" xfId="2" applyNumberFormat="1" applyFont="1" applyAlignment="1">
      <alignment horizontal="center"/>
    </xf>
    <xf numFmtId="167" fontId="0" fillId="0" borderId="0" xfId="0" applyNumberFormat="1"/>
    <xf numFmtId="9" fontId="0" fillId="0" borderId="0" xfId="4" applyFont="1"/>
    <xf numFmtId="167" fontId="0" fillId="0" borderId="0" xfId="2" applyNumberFormat="1" applyFont="1"/>
    <xf numFmtId="167" fontId="16" fillId="0" borderId="0" xfId="2" applyNumberFormat="1" applyFont="1" applyAlignment="1">
      <alignment horizontal="center"/>
    </xf>
    <xf numFmtId="168" fontId="16" fillId="0" borderId="0" xfId="2" applyNumberFormat="1" applyFont="1" applyAlignment="1">
      <alignment horizontal="center"/>
    </xf>
    <xf numFmtId="167" fontId="16" fillId="0" borderId="0" xfId="0" applyNumberFormat="1" applyFont="1"/>
    <xf numFmtId="0" fontId="16" fillId="0" borderId="2" xfId="3" applyFont="1" applyFill="1"/>
    <xf numFmtId="167" fontId="16" fillId="0" borderId="2" xfId="3" applyNumberFormat="1" applyFont="1" applyFill="1" applyAlignment="1">
      <alignment horizontal="center"/>
    </xf>
    <xf numFmtId="168" fontId="16" fillId="0" borderId="2" xfId="3" applyNumberFormat="1" applyFont="1" applyFill="1" applyAlignment="1">
      <alignment horizontal="center"/>
    </xf>
    <xf numFmtId="167" fontId="16" fillId="0" borderId="2" xfId="3" applyNumberFormat="1" applyFont="1" applyFill="1"/>
    <xf numFmtId="167" fontId="1" fillId="0" borderId="2" xfId="3" applyNumberFormat="1" applyFont="1" applyFill="1" applyAlignment="1">
      <alignment horizontal="center"/>
    </xf>
    <xf numFmtId="168" fontId="1" fillId="0" borderId="2" xfId="3" applyNumberFormat="1" applyFont="1" applyFill="1" applyAlignment="1">
      <alignment horizontal="center"/>
    </xf>
    <xf numFmtId="167" fontId="1" fillId="0" borderId="2" xfId="3" applyNumberFormat="1" applyFont="1" applyFill="1"/>
    <xf numFmtId="4" fontId="0" fillId="0" borderId="0" xfId="0" applyNumberFormat="1"/>
    <xf numFmtId="0" fontId="1" fillId="0" borderId="0" xfId="0" applyFont="1" applyAlignment="1">
      <alignment horizontal="left" indent="1"/>
    </xf>
    <xf numFmtId="167" fontId="1" fillId="0" borderId="0" xfId="2" applyNumberFormat="1" applyAlignment="1">
      <alignment horizontal="center"/>
    </xf>
    <xf numFmtId="167" fontId="1" fillId="0" borderId="0" xfId="0" applyNumberFormat="1" applyFont="1"/>
    <xf numFmtId="0" fontId="1" fillId="0" borderId="0" xfId="0" applyFont="1" applyAlignment="1">
      <alignment horizontal="right"/>
    </xf>
    <xf numFmtId="170" fontId="0" fillId="0" borderId="0" xfId="0" applyNumberFormat="1"/>
    <xf numFmtId="0" fontId="0" fillId="0" borderId="0" xfId="0" quotePrefix="1"/>
    <xf numFmtId="0" fontId="0" fillId="0" borderId="0" xfId="0" quotePrefix="1" applyAlignment="1">
      <alignment horizontal="center"/>
    </xf>
    <xf numFmtId="171" fontId="0" fillId="0" borderId="0" xfId="2" applyNumberFormat="1" applyFont="1" applyAlignment="1">
      <alignment horizontal="center"/>
    </xf>
    <xf numFmtId="0" fontId="17" fillId="0" borderId="0" xfId="5"/>
  </cellXfs>
  <cellStyles count="6">
    <cellStyle name="Anteckning" xfId="3" builtinId="10"/>
    <cellStyle name="Hyperlänk" xfId="5" builtinId="8"/>
    <cellStyle name="Normal" xfId="0" builtinId="0"/>
    <cellStyle name="Procent" xfId="4" builtinId="5"/>
    <cellStyle name="Tusental" xfId="1" builtinId="3"/>
    <cellStyle name="Valuta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</xdr:colOff>
      <xdr:row>0</xdr:row>
      <xdr:rowOff>0</xdr:rowOff>
    </xdr:from>
    <xdr:to>
      <xdr:col>3</xdr:col>
      <xdr:colOff>910277</xdr:colOff>
      <xdr:row>2</xdr:row>
      <xdr:rowOff>155259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2CC436D-A0E0-42B2-AA6D-6B99E819A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0"/>
          <a:ext cx="2399641" cy="510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49695</xdr:colOff>
      <xdr:row>0</xdr:row>
      <xdr:rowOff>0</xdr:rowOff>
    </xdr:from>
    <xdr:to>
      <xdr:col>3</xdr:col>
      <xdr:colOff>958466</xdr:colOff>
      <xdr:row>2</xdr:row>
      <xdr:rowOff>162412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9E58DE8-4426-477A-A38D-506CFC2E8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5" y="0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904216</xdr:colOff>
      <xdr:row>3</xdr:row>
      <xdr:rowOff>5457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8F218C7-A221-4F24-AFA9-DD64FFE0A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904216</xdr:colOff>
      <xdr:row>3</xdr:row>
      <xdr:rowOff>14982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6C954213-2105-4E0D-BDC3-4EFEBB299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34637</xdr:rowOff>
    </xdr:from>
    <xdr:to>
      <xdr:col>3</xdr:col>
      <xdr:colOff>901618</xdr:colOff>
      <xdr:row>3</xdr:row>
      <xdr:rowOff>25374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49B7FD13-FD6A-4875-94DE-6F164403D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37"/>
          <a:ext cx="2397043" cy="505087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0</xdr:row>
      <xdr:rowOff>0</xdr:rowOff>
    </xdr:from>
    <xdr:to>
      <xdr:col>3</xdr:col>
      <xdr:colOff>910277</xdr:colOff>
      <xdr:row>2</xdr:row>
      <xdr:rowOff>155259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FA983CB6-E331-462F-B5CB-18F371D7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0"/>
          <a:ext cx="2397043" cy="5076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901618</xdr:colOff>
      <xdr:row>2</xdr:row>
      <xdr:rowOff>155259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25FF03B-4A42-441B-B755-E199BFD9B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904216</xdr:colOff>
      <xdr:row>3</xdr:row>
      <xdr:rowOff>5457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6DE05B1-725B-4C00-A7D1-CC7D8F074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904216</xdr:colOff>
      <xdr:row>3</xdr:row>
      <xdr:rowOff>14982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74453E4E-36EE-41C6-AACD-D2CB49AC5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34637</xdr:rowOff>
    </xdr:from>
    <xdr:to>
      <xdr:col>3</xdr:col>
      <xdr:colOff>901618</xdr:colOff>
      <xdr:row>3</xdr:row>
      <xdr:rowOff>25374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55F94BD-F74F-4419-9286-ABE7B3AC1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37"/>
          <a:ext cx="2397043" cy="505087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0</xdr:row>
      <xdr:rowOff>0</xdr:rowOff>
    </xdr:from>
    <xdr:to>
      <xdr:col>3</xdr:col>
      <xdr:colOff>910277</xdr:colOff>
      <xdr:row>2</xdr:row>
      <xdr:rowOff>155259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9A64EFA7-4FF1-4D85-861D-224D07D2F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0"/>
          <a:ext cx="2397043" cy="5076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17318</xdr:rowOff>
    </xdr:from>
    <xdr:to>
      <xdr:col>3</xdr:col>
      <xdr:colOff>901618</xdr:colOff>
      <xdr:row>3</xdr:row>
      <xdr:rowOff>8055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EBD0C29-1D6A-4B9A-84B1-85D10A32C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18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904216</xdr:colOff>
      <xdr:row>3</xdr:row>
      <xdr:rowOff>5457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28EC215-B119-404B-9C4A-B5FBA4A52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904216</xdr:colOff>
      <xdr:row>3</xdr:row>
      <xdr:rowOff>14982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5482ECA-ED0F-416F-81D1-DBAA7B34D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34637</xdr:rowOff>
    </xdr:from>
    <xdr:to>
      <xdr:col>3</xdr:col>
      <xdr:colOff>901618</xdr:colOff>
      <xdr:row>3</xdr:row>
      <xdr:rowOff>25374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0C419B0-EA72-4424-8CF0-C7BE7334C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37"/>
          <a:ext cx="2397043" cy="505087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0</xdr:row>
      <xdr:rowOff>0</xdr:rowOff>
    </xdr:from>
    <xdr:to>
      <xdr:col>3</xdr:col>
      <xdr:colOff>910277</xdr:colOff>
      <xdr:row>2</xdr:row>
      <xdr:rowOff>155259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38831B38-6033-43D9-8629-F3822F27E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0"/>
          <a:ext cx="2397043" cy="5076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2</xdr:col>
      <xdr:colOff>608941</xdr:colOff>
      <xdr:row>24</xdr:row>
      <xdr:rowOff>24507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4175674-3172-4DB2-ADA7-27860541E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62350"/>
          <a:ext cx="2399641" cy="5102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34637</xdr:rowOff>
    </xdr:from>
    <xdr:to>
      <xdr:col>3</xdr:col>
      <xdr:colOff>901618</xdr:colOff>
      <xdr:row>3</xdr:row>
      <xdr:rowOff>25374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664154B-CEB8-4B80-97BA-018F14BF6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37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0</xdr:row>
      <xdr:rowOff>0</xdr:rowOff>
    </xdr:from>
    <xdr:to>
      <xdr:col>3</xdr:col>
      <xdr:colOff>910277</xdr:colOff>
      <xdr:row>2</xdr:row>
      <xdr:rowOff>155259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1DE733C-413A-4474-959C-A470DCB0C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0"/>
          <a:ext cx="2397043" cy="5076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904216</xdr:colOff>
      <xdr:row>3</xdr:row>
      <xdr:rowOff>14982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B63273D-1304-4018-9C01-A15F445F1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34637</xdr:rowOff>
    </xdr:from>
    <xdr:to>
      <xdr:col>3</xdr:col>
      <xdr:colOff>901618</xdr:colOff>
      <xdr:row>3</xdr:row>
      <xdr:rowOff>25374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45C70F0-206C-4302-9B80-5D4A56152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37"/>
          <a:ext cx="2397043" cy="505087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0</xdr:row>
      <xdr:rowOff>0</xdr:rowOff>
    </xdr:from>
    <xdr:to>
      <xdr:col>3</xdr:col>
      <xdr:colOff>910277</xdr:colOff>
      <xdr:row>2</xdr:row>
      <xdr:rowOff>155259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D6F7F464-D560-4322-AB49-4A234E7D1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0"/>
          <a:ext cx="2397043" cy="5076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904216</xdr:colOff>
      <xdr:row>3</xdr:row>
      <xdr:rowOff>5457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2DB537B-29A7-4D6F-AE4E-EB320A0AD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904216</xdr:colOff>
      <xdr:row>3</xdr:row>
      <xdr:rowOff>14982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CDA5B0F-8743-455C-88FC-34F0F5D26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34637</xdr:rowOff>
    </xdr:from>
    <xdr:to>
      <xdr:col>3</xdr:col>
      <xdr:colOff>901618</xdr:colOff>
      <xdr:row>3</xdr:row>
      <xdr:rowOff>25374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FF583F05-5028-4D0A-8D2F-AC790ACFC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37"/>
          <a:ext cx="2397043" cy="505087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0</xdr:row>
      <xdr:rowOff>0</xdr:rowOff>
    </xdr:from>
    <xdr:to>
      <xdr:col>3</xdr:col>
      <xdr:colOff>910277</xdr:colOff>
      <xdr:row>2</xdr:row>
      <xdr:rowOff>155259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402B2FBD-BCE1-4C3A-AF46-DB816DFFC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0"/>
          <a:ext cx="2397043" cy="5076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60613</xdr:colOff>
      <xdr:row>0</xdr:row>
      <xdr:rowOff>69272</xdr:rowOff>
    </xdr:from>
    <xdr:to>
      <xdr:col>3</xdr:col>
      <xdr:colOff>962231</xdr:colOff>
      <xdr:row>3</xdr:row>
      <xdr:rowOff>60009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85EC766-193A-4571-8E16-5EC2DB094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3" y="69272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904216</xdr:colOff>
      <xdr:row>3</xdr:row>
      <xdr:rowOff>5457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809C820-64E3-4C9B-95DF-D3B8C3E4D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904216</xdr:colOff>
      <xdr:row>3</xdr:row>
      <xdr:rowOff>14982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6140720C-7699-4685-85DF-11E9BC0A6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34637</xdr:rowOff>
    </xdr:from>
    <xdr:to>
      <xdr:col>3</xdr:col>
      <xdr:colOff>901618</xdr:colOff>
      <xdr:row>3</xdr:row>
      <xdr:rowOff>25374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4DA1B014-A1D9-4B80-815F-E0B8AF63E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37"/>
          <a:ext cx="2397043" cy="505087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0</xdr:row>
      <xdr:rowOff>0</xdr:rowOff>
    </xdr:from>
    <xdr:to>
      <xdr:col>3</xdr:col>
      <xdr:colOff>910277</xdr:colOff>
      <xdr:row>2</xdr:row>
      <xdr:rowOff>155259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DADA211E-73E3-4F64-97F1-780B2C145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0"/>
          <a:ext cx="2397043" cy="5076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57977</xdr:colOff>
      <xdr:row>0</xdr:row>
      <xdr:rowOff>61218</xdr:rowOff>
    </xdr:from>
    <xdr:to>
      <xdr:col>3</xdr:col>
      <xdr:colOff>966748</xdr:colOff>
      <xdr:row>3</xdr:row>
      <xdr:rowOff>57978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7828DE4-AC55-4BF8-A767-CA0B76817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7" y="61218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904216</xdr:colOff>
      <xdr:row>3</xdr:row>
      <xdr:rowOff>5457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7992C021-DE70-4A5F-8F7A-0D3570EB6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904216</xdr:colOff>
      <xdr:row>3</xdr:row>
      <xdr:rowOff>14982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6D539FF4-A3BD-4509-8078-D24030E05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34637</xdr:rowOff>
    </xdr:from>
    <xdr:to>
      <xdr:col>3</xdr:col>
      <xdr:colOff>901618</xdr:colOff>
      <xdr:row>3</xdr:row>
      <xdr:rowOff>25374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851BDF78-79BC-4350-91C1-4988FC641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37"/>
          <a:ext cx="2397043" cy="505087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0</xdr:row>
      <xdr:rowOff>0</xdr:rowOff>
    </xdr:from>
    <xdr:to>
      <xdr:col>3</xdr:col>
      <xdr:colOff>910277</xdr:colOff>
      <xdr:row>2</xdr:row>
      <xdr:rowOff>155259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2D8626BF-2FA4-46C9-B7AA-F2764D6A5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0"/>
          <a:ext cx="2397043" cy="5076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24849</xdr:colOff>
      <xdr:row>0</xdr:row>
      <xdr:rowOff>0</xdr:rowOff>
    </xdr:from>
    <xdr:to>
      <xdr:col>3</xdr:col>
      <xdr:colOff>933620</xdr:colOff>
      <xdr:row>2</xdr:row>
      <xdr:rowOff>162412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9A7973E-F0F0-40A1-BD15-C3CE9AEB2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9" y="0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904216</xdr:colOff>
      <xdr:row>3</xdr:row>
      <xdr:rowOff>5457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B3F9241-538B-4347-8705-22D0E3DDC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904216</xdr:colOff>
      <xdr:row>3</xdr:row>
      <xdr:rowOff>14982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FD787A00-5502-464A-9BD9-C7B3B3EBB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34637</xdr:rowOff>
    </xdr:from>
    <xdr:to>
      <xdr:col>3</xdr:col>
      <xdr:colOff>901618</xdr:colOff>
      <xdr:row>3</xdr:row>
      <xdr:rowOff>25374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788BF3E-BDAB-4710-AC71-BBA6AF4B0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37"/>
          <a:ext cx="2397043" cy="505087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0</xdr:row>
      <xdr:rowOff>0</xdr:rowOff>
    </xdr:from>
    <xdr:to>
      <xdr:col>3</xdr:col>
      <xdr:colOff>910277</xdr:colOff>
      <xdr:row>2</xdr:row>
      <xdr:rowOff>155259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CB513478-8228-47EB-97C9-33726F1B3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0"/>
          <a:ext cx="2397043" cy="5076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17318</xdr:rowOff>
    </xdr:from>
    <xdr:to>
      <xdr:col>3</xdr:col>
      <xdr:colOff>901618</xdr:colOff>
      <xdr:row>3</xdr:row>
      <xdr:rowOff>8055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50F051D-5D25-4FFE-AEC6-F00D598F1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18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904216</xdr:colOff>
      <xdr:row>3</xdr:row>
      <xdr:rowOff>5457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DE83981-9D7D-49A2-9049-78ACC08AC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904216</xdr:colOff>
      <xdr:row>3</xdr:row>
      <xdr:rowOff>14982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BF06FB8D-F4CC-4870-AC68-A44A9586B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34637</xdr:rowOff>
    </xdr:from>
    <xdr:to>
      <xdr:col>3</xdr:col>
      <xdr:colOff>901618</xdr:colOff>
      <xdr:row>3</xdr:row>
      <xdr:rowOff>25374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AB16893-59C6-4489-A914-38EAB4199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37"/>
          <a:ext cx="2397043" cy="505087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0</xdr:row>
      <xdr:rowOff>0</xdr:rowOff>
    </xdr:from>
    <xdr:to>
      <xdr:col>3</xdr:col>
      <xdr:colOff>910277</xdr:colOff>
      <xdr:row>2</xdr:row>
      <xdr:rowOff>155259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C3F0371-F74F-4BE3-8460-F24DC3BF3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0"/>
          <a:ext cx="2397043" cy="5076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908771</xdr:colOff>
      <xdr:row>2</xdr:row>
      <xdr:rowOff>162412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45C6F21-B3D6-4459-9F7F-8EFC0AC44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904216</xdr:colOff>
      <xdr:row>3</xdr:row>
      <xdr:rowOff>5457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BACE025-FEB6-4E81-9311-D9AE8B071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904216</xdr:colOff>
      <xdr:row>3</xdr:row>
      <xdr:rowOff>14982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6C4ED96-BAC7-4571-B5A3-CEEF59FE4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99641" cy="5102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34637</xdr:rowOff>
    </xdr:from>
    <xdr:to>
      <xdr:col>3</xdr:col>
      <xdr:colOff>901618</xdr:colOff>
      <xdr:row>3</xdr:row>
      <xdr:rowOff>25374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147C4C18-1E89-4139-8726-121A6BDC6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37"/>
          <a:ext cx="2397043" cy="505087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0</xdr:row>
      <xdr:rowOff>0</xdr:rowOff>
    </xdr:from>
    <xdr:to>
      <xdr:col>3</xdr:col>
      <xdr:colOff>910277</xdr:colOff>
      <xdr:row>2</xdr:row>
      <xdr:rowOff>155259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403F4436-B86D-4EE5-8F67-8585B23BA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0"/>
          <a:ext cx="2397043" cy="507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mailto:info@mytco.se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P55"/>
  <sheetViews>
    <sheetView showGridLines="0" tabSelected="1" zoomScale="110" zoomScaleNormal="110" workbookViewId="0">
      <selection activeCell="E16" sqref="E16"/>
    </sheetView>
  </sheetViews>
  <sheetFormatPr defaultColWidth="8.85546875" defaultRowHeight="12.75" x14ac:dyDescent="0.2"/>
  <cols>
    <col min="1" max="1" width="2.28515625" customWidth="1"/>
    <col min="2" max="2" width="11.7109375" customWidth="1"/>
    <col min="3" max="3" width="8.42578125" customWidth="1"/>
    <col min="4" max="4" width="29" customWidth="1"/>
    <col min="5" max="5" width="10.7109375" customWidth="1"/>
    <col min="6" max="6" width="14.42578125" customWidth="1"/>
    <col min="7" max="7" width="15.85546875" customWidth="1"/>
    <col min="8" max="8" width="0.85546875" customWidth="1"/>
    <col min="9" max="9" width="11.28515625" bestFit="1" customWidth="1"/>
    <col min="11" max="11" width="9.85546875" bestFit="1" customWidth="1"/>
    <col min="12" max="12" width="18.7109375" customWidth="1"/>
    <col min="13" max="13" width="17.7109375" customWidth="1"/>
  </cols>
  <sheetData>
    <row r="1" spans="1:7" ht="6" customHeight="1" x14ac:dyDescent="0.2"/>
    <row r="2" spans="1:7" ht="21.75" x14ac:dyDescent="0.3">
      <c r="A2" s="9"/>
      <c r="B2" s="13" t="s">
        <v>0</v>
      </c>
      <c r="E2" s="21" t="s">
        <v>1</v>
      </c>
    </row>
    <row r="3" spans="1:7" x14ac:dyDescent="0.2">
      <c r="A3" s="8"/>
    </row>
    <row r="4" spans="1:7" x14ac:dyDescent="0.2">
      <c r="D4" s="20"/>
      <c r="E4" s="22" t="s">
        <v>2</v>
      </c>
      <c r="F4" s="5"/>
    </row>
    <row r="5" spans="1:7" ht="15.75" x14ac:dyDescent="0.25">
      <c r="E5" s="51" t="str">
        <f>CONCATENATE(Inställningar!C1," ",Inställningar!B1)</f>
        <v>Jan 2020</v>
      </c>
      <c r="G5" s="4"/>
    </row>
    <row r="6" spans="1:7" ht="10.5" customHeight="1" x14ac:dyDescent="0.2"/>
    <row r="7" spans="1:7" ht="15.75" x14ac:dyDescent="0.25">
      <c r="A7" s="2"/>
      <c r="B7" t="s">
        <v>4</v>
      </c>
      <c r="E7" s="2"/>
      <c r="F7" s="4"/>
    </row>
    <row r="8" spans="1:7" ht="15.75" x14ac:dyDescent="0.25">
      <c r="B8" s="1" t="str">
        <f>Inställningar!B8</f>
        <v>Mats Berglund</v>
      </c>
      <c r="D8" s="24" t="s">
        <v>6</v>
      </c>
      <c r="E8" s="3" t="str">
        <f>Inställningar!B7</f>
        <v>Danske Bank 1354-0256520</v>
      </c>
    </row>
    <row r="9" spans="1:7" ht="15.75" x14ac:dyDescent="0.25">
      <c r="B9" s="1" t="str">
        <f>Inställningar!B9</f>
        <v>Silurvägen 3</v>
      </c>
      <c r="E9" s="2"/>
      <c r="F9" s="3"/>
    </row>
    <row r="10" spans="1:7" ht="15.75" x14ac:dyDescent="0.25">
      <c r="B10" s="1" t="str">
        <f>Inställningar!B10</f>
        <v>595 44 Mjölby</v>
      </c>
      <c r="E10" s="2"/>
      <c r="F10" s="3"/>
    </row>
    <row r="12" spans="1:7" x14ac:dyDescent="0.2">
      <c r="B12" s="2" t="s">
        <v>8</v>
      </c>
      <c r="C12" s="2"/>
      <c r="E12" s="6" t="s">
        <v>9</v>
      </c>
      <c r="F12" s="6" t="s">
        <v>10</v>
      </c>
      <c r="G12" s="6" t="s">
        <v>11</v>
      </c>
    </row>
    <row r="13" spans="1:7" ht="9" customHeight="1" x14ac:dyDescent="0.2"/>
    <row r="14" spans="1:7" ht="15.75" x14ac:dyDescent="0.25">
      <c r="B14" s="1" t="s">
        <v>12</v>
      </c>
      <c r="C14" s="23" t="str">
        <f>E5</f>
        <v>Jan 2020</v>
      </c>
      <c r="D14" s="1"/>
      <c r="E14" s="10">
        <v>0</v>
      </c>
      <c r="F14" s="11">
        <f>Inställningar!$B$3</f>
        <v>50000</v>
      </c>
      <c r="G14" s="11">
        <f t="shared" ref="G14:G16" si="0">F14*E14</f>
        <v>0</v>
      </c>
    </row>
    <row r="15" spans="1:7" ht="13.5" customHeight="1" x14ac:dyDescent="0.25">
      <c r="B15" s="1" t="str">
        <f>CONCATENATE("Nettolöneavdrag bilförmån ",Inställningar!$B$6)</f>
        <v>Nettolöneavdrag bilförmån Volvo</v>
      </c>
      <c r="C15" s="23"/>
      <c r="D15" s="1"/>
      <c r="E15" s="10">
        <v>0</v>
      </c>
      <c r="F15" s="11">
        <f>Inställningar!$B$4</f>
        <v>5000</v>
      </c>
      <c r="G15" s="11">
        <f t="shared" si="0"/>
        <v>0</v>
      </c>
    </row>
    <row r="16" spans="1:7" ht="15.75" x14ac:dyDescent="0.25">
      <c r="B16" s="1" t="s">
        <v>13</v>
      </c>
      <c r="C16" s="23"/>
      <c r="D16" s="1"/>
      <c r="E16" s="10">
        <v>0</v>
      </c>
      <c r="F16" s="11">
        <f>Inställningar!$B$5</f>
        <v>9.4250000000000007</v>
      </c>
      <c r="G16" s="11">
        <f t="shared" si="0"/>
        <v>0</v>
      </c>
    </row>
    <row r="17" spans="2:16" ht="15.75" x14ac:dyDescent="0.25">
      <c r="B17" s="3"/>
      <c r="C17" s="23"/>
      <c r="D17" s="1"/>
      <c r="E17" s="10"/>
      <c r="F17" s="11"/>
      <c r="G17" s="11"/>
    </row>
    <row r="18" spans="2:16" ht="15.75" x14ac:dyDescent="0.25">
      <c r="B18" s="3"/>
      <c r="C18" s="23"/>
      <c r="D18" s="1"/>
      <c r="E18" s="10"/>
      <c r="F18" s="11"/>
      <c r="G18" s="11"/>
    </row>
    <row r="19" spans="2:16" ht="15.75" x14ac:dyDescent="0.25">
      <c r="B19" s="1" t="s">
        <v>14</v>
      </c>
      <c r="C19" s="1"/>
      <c r="D19" s="1"/>
      <c r="E19" s="10">
        <v>1</v>
      </c>
      <c r="F19" s="11"/>
      <c r="G19" s="11">
        <f>ROUND(-G14*Inställningar!$C$2-SUM(G15)*0.5,0)</f>
        <v>0</v>
      </c>
    </row>
    <row r="20" spans="2:16" ht="15.75" x14ac:dyDescent="0.25">
      <c r="B20" s="25" t="s">
        <v>15</v>
      </c>
      <c r="C20" s="25"/>
      <c r="D20" s="25"/>
      <c r="E20" s="29"/>
      <c r="F20" s="28"/>
      <c r="G20" s="28">
        <f>ROUND(-G16*1.2*0.5,0)</f>
        <v>0</v>
      </c>
      <c r="M20" s="31"/>
      <c r="N20" s="31"/>
    </row>
    <row r="21" spans="2:16" ht="15.75" x14ac:dyDescent="0.25">
      <c r="B21" s="1" t="s">
        <v>16</v>
      </c>
      <c r="C21" s="1"/>
      <c r="D21" s="1"/>
      <c r="E21" s="10"/>
      <c r="F21" s="11"/>
      <c r="G21" s="11">
        <f>SUM(G19:G20)</f>
        <v>0</v>
      </c>
    </row>
    <row r="22" spans="2:16" ht="9.9499999999999993" customHeight="1" x14ac:dyDescent="0.25">
      <c r="B22" s="1"/>
      <c r="C22" s="1"/>
      <c r="D22" s="1"/>
      <c r="E22" s="10"/>
      <c r="F22" s="11"/>
      <c r="G22" s="11"/>
    </row>
    <row r="23" spans="2:16" ht="15.75" x14ac:dyDescent="0.25">
      <c r="B23" s="1" t="s">
        <v>17</v>
      </c>
      <c r="C23" s="3"/>
      <c r="D23" s="1"/>
      <c r="E23" s="1">
        <v>1</v>
      </c>
      <c r="F23" s="11">
        <f>ROUND(0.3142*(F14),0)</f>
        <v>15710</v>
      </c>
      <c r="G23" s="11">
        <f>F23*E23*E14</f>
        <v>0</v>
      </c>
      <c r="I23" s="15"/>
    </row>
    <row r="24" spans="2:16" ht="15.75" x14ac:dyDescent="0.25">
      <c r="B24" s="1" t="s">
        <v>18</v>
      </c>
      <c r="C24" s="3"/>
      <c r="E24" s="1">
        <v>1</v>
      </c>
      <c r="F24" s="11">
        <f>ROUND(0.3142*(G16),0)</f>
        <v>0</v>
      </c>
      <c r="G24" s="11">
        <f>F24*E24</f>
        <v>0</v>
      </c>
    </row>
    <row r="25" spans="2:16" ht="15.75" x14ac:dyDescent="0.25">
      <c r="B25" s="25" t="s">
        <v>19</v>
      </c>
      <c r="C25" s="26"/>
      <c r="D25" s="27"/>
      <c r="E25" s="25">
        <v>1</v>
      </c>
      <c r="F25" s="28">
        <f>ROUND(0.3142*(G17),0)</f>
        <v>0</v>
      </c>
      <c r="G25" s="28">
        <f>F25*E25</f>
        <v>0</v>
      </c>
    </row>
    <row r="26" spans="2:16" ht="15.75" x14ac:dyDescent="0.25">
      <c r="B26" s="3" t="s">
        <v>20</v>
      </c>
      <c r="C26" s="3"/>
      <c r="E26" s="10"/>
      <c r="F26" s="11"/>
      <c r="G26" s="11">
        <f>SUM(G23:G25)</f>
        <v>0</v>
      </c>
    </row>
    <row r="27" spans="2:16" ht="15.75" x14ac:dyDescent="0.25">
      <c r="B27" s="3"/>
      <c r="C27" s="3"/>
      <c r="E27" s="10"/>
      <c r="F27" s="11"/>
      <c r="G27" s="11"/>
    </row>
    <row r="28" spans="2:16" ht="11.25" customHeight="1" x14ac:dyDescent="0.25">
      <c r="B28" s="3"/>
      <c r="C28" s="3"/>
      <c r="E28" s="10"/>
      <c r="F28" s="11"/>
      <c r="G28" s="11"/>
    </row>
    <row r="29" spans="2:16" ht="11.1" customHeight="1" x14ac:dyDescent="0.25">
      <c r="B29" s="3"/>
      <c r="C29" s="3"/>
      <c r="E29" s="10"/>
      <c r="F29" s="11"/>
      <c r="G29" s="11"/>
    </row>
    <row r="30" spans="2:16" ht="15.75" x14ac:dyDescent="0.25">
      <c r="B30" s="3"/>
      <c r="C30" s="3"/>
      <c r="D30" s="39" t="str">
        <f>CONCATENATE("Summa bruttolön ",Inställningar!B1," (inkl denna lön):")</f>
        <v>Summa bruttolön 2020 (inkl denna lön):</v>
      </c>
      <c r="E30" s="40"/>
      <c r="F30" s="41"/>
      <c r="G30" s="42">
        <f>Summa!K3</f>
        <v>0</v>
      </c>
      <c r="K30" s="66"/>
    </row>
    <row r="31" spans="2:16" ht="15.75" x14ac:dyDescent="0.25">
      <c r="B31" s="3"/>
      <c r="C31" s="3"/>
      <c r="D31" s="39" t="str">
        <f>CONCATENATE("Summa preliminärskatt ",Inställningar!B1," (inkl denna lön):")</f>
        <v>Summa preliminärskatt 2020 (inkl denna lön):</v>
      </c>
      <c r="E31" s="40"/>
      <c r="F31" s="40"/>
      <c r="G31" s="42">
        <f>Summa!M3</f>
        <v>0</v>
      </c>
    </row>
    <row r="32" spans="2:16" ht="15.75" x14ac:dyDescent="0.25">
      <c r="B32" s="3"/>
      <c r="C32" s="3"/>
      <c r="D32" s="39" t="str">
        <f>CONCATENATE("Summa sociala avgifter ",Inställningar!B1," (inkl denna lön):")</f>
        <v>Summa sociala avgifter 2020 (inkl denna lön):</v>
      </c>
      <c r="E32" s="40"/>
      <c r="F32" s="40"/>
      <c r="G32" s="42">
        <f>Summa!L3</f>
        <v>0</v>
      </c>
      <c r="P32" s="35"/>
    </row>
    <row r="33" spans="2:13" ht="15.75" x14ac:dyDescent="0.25">
      <c r="B33" s="3"/>
      <c r="C33" s="3"/>
      <c r="D33" s="39" t="str">
        <f>CONCATENATE("Summa bilförmån ",Inställningar!B1," (inkl denna lön):")</f>
        <v>Summa bilförmån 2020 (inkl denna lön):</v>
      </c>
      <c r="E33" s="40"/>
      <c r="F33" s="40"/>
      <c r="G33" s="42">
        <f>Summa!N3</f>
        <v>0</v>
      </c>
    </row>
    <row r="34" spans="2:13" ht="15.75" x14ac:dyDescent="0.25">
      <c r="B34" s="3"/>
      <c r="C34" s="3"/>
      <c r="D34" s="39" t="str">
        <f>CONCATENATE("Summa drivmedelsförmån ",Inställningar!B1," (inkl denna lön):")</f>
        <v>Summa drivmedelsförmån 2020 (inkl denna lön):</v>
      </c>
      <c r="E34" s="40"/>
      <c r="F34" s="40"/>
      <c r="G34" s="42">
        <f>Summa!O3</f>
        <v>0</v>
      </c>
    </row>
    <row r="35" spans="2:13" ht="15.75" x14ac:dyDescent="0.25">
      <c r="B35" s="3"/>
      <c r="C35" s="3"/>
      <c r="D35" s="39"/>
      <c r="E35" s="40"/>
      <c r="F35" s="40"/>
      <c r="G35" s="42"/>
    </row>
    <row r="36" spans="2:13" ht="15.75" x14ac:dyDescent="0.25">
      <c r="E36" s="10"/>
      <c r="F36" s="7" t="s">
        <v>21</v>
      </c>
      <c r="G36" s="30">
        <f>G14</f>
        <v>0</v>
      </c>
    </row>
    <row r="37" spans="2:13" x14ac:dyDescent="0.2">
      <c r="M37" s="40"/>
    </row>
    <row r="38" spans="2:13" ht="15.75" x14ac:dyDescent="0.25">
      <c r="B38" s="6"/>
      <c r="C38" s="6"/>
      <c r="D38" s="6"/>
      <c r="E38" s="6"/>
      <c r="G38" s="7" t="s">
        <v>22</v>
      </c>
    </row>
    <row r="39" spans="2:13" ht="15.75" x14ac:dyDescent="0.25">
      <c r="B39" s="11"/>
      <c r="C39" s="11"/>
      <c r="D39" s="11"/>
      <c r="E39" s="11"/>
      <c r="F39" s="12"/>
      <c r="G39" s="14">
        <f>G14+G21+G28</f>
        <v>0</v>
      </c>
    </row>
    <row r="40" spans="2:13" ht="3" customHeight="1" x14ac:dyDescent="0.2"/>
    <row r="41" spans="2:13" x14ac:dyDescent="0.2">
      <c r="B41" s="37" t="s">
        <v>23</v>
      </c>
      <c r="C41" s="38"/>
      <c r="D41" s="37" t="s">
        <v>24</v>
      </c>
      <c r="E41" s="37" t="s">
        <v>25</v>
      </c>
      <c r="F41" s="31"/>
    </row>
    <row r="42" spans="2:13" x14ac:dyDescent="0.2">
      <c r="B42" s="31">
        <v>1940</v>
      </c>
      <c r="C42" s="31" t="s">
        <v>26</v>
      </c>
      <c r="D42" s="32"/>
      <c r="E42" s="34">
        <f>G39</f>
        <v>0</v>
      </c>
      <c r="F42" s="31"/>
    </row>
    <row r="43" spans="2:13" x14ac:dyDescent="0.2">
      <c r="B43" s="31">
        <v>7220</v>
      </c>
      <c r="C43" s="31" t="s">
        <v>27</v>
      </c>
      <c r="D43" s="35">
        <f>G36</f>
        <v>0</v>
      </c>
      <c r="E43" s="35"/>
      <c r="F43" s="31"/>
    </row>
    <row r="44" spans="2:13" x14ac:dyDescent="0.2">
      <c r="B44" s="31">
        <v>7397</v>
      </c>
      <c r="C44" s="31" t="s">
        <v>28</v>
      </c>
      <c r="D44" s="35">
        <f>G15+G16</f>
        <v>0</v>
      </c>
      <c r="E44" s="32"/>
      <c r="F44" s="31"/>
    </row>
    <row r="45" spans="2:13" x14ac:dyDescent="0.2">
      <c r="B45" s="31">
        <v>2710</v>
      </c>
      <c r="C45" s="31" t="s">
        <v>97</v>
      </c>
      <c r="D45" s="36"/>
      <c r="E45" s="35">
        <f>-G21</f>
        <v>0</v>
      </c>
      <c r="F45" s="31"/>
    </row>
    <row r="46" spans="2:13" x14ac:dyDescent="0.2">
      <c r="B46" s="31">
        <v>2731</v>
      </c>
      <c r="C46" s="31" t="s">
        <v>98</v>
      </c>
      <c r="D46" s="32"/>
      <c r="E46" s="35">
        <f>G26</f>
        <v>0</v>
      </c>
      <c r="F46" s="31"/>
    </row>
    <row r="47" spans="2:13" x14ac:dyDescent="0.2">
      <c r="B47" s="31">
        <v>7510</v>
      </c>
      <c r="C47" s="31" t="s">
        <v>29</v>
      </c>
      <c r="D47" s="35">
        <f>E46</f>
        <v>0</v>
      </c>
      <c r="E47" s="32"/>
      <c r="F47" s="31"/>
    </row>
    <row r="48" spans="2:13" x14ac:dyDescent="0.2">
      <c r="B48" s="31">
        <v>7398</v>
      </c>
      <c r="C48" s="31" t="s">
        <v>30</v>
      </c>
      <c r="D48" s="36"/>
      <c r="E48" s="35">
        <f>G16</f>
        <v>0</v>
      </c>
    </row>
    <row r="49" spans="2:6" x14ac:dyDescent="0.2">
      <c r="B49" s="31">
        <v>7399</v>
      </c>
      <c r="C49" s="31" t="s">
        <v>31</v>
      </c>
      <c r="D49" s="36"/>
      <c r="E49" s="35">
        <f>G15</f>
        <v>0</v>
      </c>
    </row>
    <row r="50" spans="2:6" ht="8.25" customHeight="1" x14ac:dyDescent="0.2">
      <c r="B50" s="31"/>
      <c r="D50" s="33"/>
      <c r="E50" s="33"/>
    </row>
    <row r="51" spans="2:6" x14ac:dyDescent="0.2">
      <c r="B51" s="2" t="s">
        <v>32</v>
      </c>
      <c r="C51" s="2"/>
      <c r="D51" s="2" t="s">
        <v>33</v>
      </c>
      <c r="E51" s="2"/>
      <c r="F51" s="2" t="s">
        <v>34</v>
      </c>
    </row>
    <row r="52" spans="2:6" ht="15.75" x14ac:dyDescent="0.25">
      <c r="B52" s="18" t="str">
        <f>Inställningar!B11</f>
        <v>MYTCO AB</v>
      </c>
      <c r="C52" s="3"/>
      <c r="D52" s="17" t="str">
        <f>Inställningar!B15</f>
        <v>0733-240771</v>
      </c>
      <c r="E52" s="19"/>
      <c r="F52" s="17" t="str">
        <f>Inställningar!B16</f>
        <v>info@mytco.se</v>
      </c>
    </row>
    <row r="53" spans="2:6" ht="15.75" x14ac:dyDescent="0.25">
      <c r="B53" s="17" t="str">
        <f>Inställningar!B12</f>
        <v>Silurvägen 3</v>
      </c>
      <c r="C53" s="3"/>
      <c r="D53" s="2" t="s">
        <v>36</v>
      </c>
      <c r="E53" s="3" t="s">
        <v>37</v>
      </c>
      <c r="F53" s="2" t="s">
        <v>38</v>
      </c>
    </row>
    <row r="54" spans="2:6" ht="15.75" x14ac:dyDescent="0.25">
      <c r="B54" s="17" t="str">
        <f>Inställningar!B13</f>
        <v>595 44 Mjölby</v>
      </c>
      <c r="C54" s="3"/>
      <c r="D54" s="17" t="str">
        <f>Inställningar!B14</f>
        <v>556736-5035</v>
      </c>
      <c r="E54" s="43"/>
      <c r="F54" s="16" t="s">
        <v>41</v>
      </c>
    </row>
    <row r="55" spans="2:6" ht="15.75" x14ac:dyDescent="0.25">
      <c r="C55" s="3"/>
      <c r="D55" s="3"/>
      <c r="E55" s="3"/>
    </row>
  </sheetData>
  <phoneticPr fontId="0" type="noConversion"/>
  <pageMargins left="0.55118110236220474" right="0.19685039370078741" top="0.51181102362204722" bottom="0.98425196850393704" header="0.43307086614173229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A1:P55"/>
  <sheetViews>
    <sheetView showGridLines="0" zoomScale="115" zoomScaleNormal="115" workbookViewId="0">
      <selection activeCell="A41" sqref="A41:XFD49"/>
    </sheetView>
  </sheetViews>
  <sheetFormatPr defaultColWidth="8.85546875" defaultRowHeight="12.75" x14ac:dyDescent="0.2"/>
  <cols>
    <col min="1" max="1" width="2.28515625" customWidth="1"/>
    <col min="2" max="2" width="11.7109375" customWidth="1"/>
    <col min="3" max="3" width="8.42578125" customWidth="1"/>
    <col min="4" max="4" width="29" customWidth="1"/>
    <col min="5" max="5" width="10.7109375" customWidth="1"/>
    <col min="6" max="6" width="14.42578125" customWidth="1"/>
    <col min="7" max="7" width="15.85546875" customWidth="1"/>
    <col min="8" max="8" width="0.85546875" customWidth="1"/>
    <col min="9" max="9" width="11.28515625" bestFit="1" customWidth="1"/>
    <col min="11" max="11" width="9.85546875" bestFit="1" customWidth="1"/>
    <col min="12" max="12" width="18.7109375" customWidth="1"/>
    <col min="13" max="13" width="17.7109375" customWidth="1"/>
  </cols>
  <sheetData>
    <row r="1" spans="1:7" ht="6" customHeight="1" x14ac:dyDescent="0.2"/>
    <row r="2" spans="1:7" ht="21.75" x14ac:dyDescent="0.3">
      <c r="A2" s="9"/>
      <c r="B2" s="13" t="s">
        <v>0</v>
      </c>
      <c r="E2" s="21" t="s">
        <v>1</v>
      </c>
    </row>
    <row r="3" spans="1:7" x14ac:dyDescent="0.2">
      <c r="A3" s="8"/>
    </row>
    <row r="4" spans="1:7" x14ac:dyDescent="0.2">
      <c r="D4" s="20"/>
      <c r="E4" s="22" t="s">
        <v>2</v>
      </c>
      <c r="F4" s="5"/>
    </row>
    <row r="5" spans="1:7" ht="15.75" x14ac:dyDescent="0.25">
      <c r="E5" s="51" t="str">
        <f>CONCATENATE(Inställningar!L1," ",Inställningar!B1)</f>
        <v>Okt 2020</v>
      </c>
      <c r="G5" s="4"/>
    </row>
    <row r="6" spans="1:7" ht="10.5" customHeight="1" x14ac:dyDescent="0.2"/>
    <row r="7" spans="1:7" ht="15.75" x14ac:dyDescent="0.25">
      <c r="A7" s="2"/>
      <c r="B7" t="s">
        <v>4</v>
      </c>
      <c r="E7" s="2"/>
      <c r="F7" s="4"/>
    </row>
    <row r="8" spans="1:7" ht="15.75" x14ac:dyDescent="0.25">
      <c r="B8" s="1" t="str">
        <f>Inställningar!B8</f>
        <v>Mats Berglund</v>
      </c>
      <c r="D8" s="24" t="s">
        <v>6</v>
      </c>
      <c r="E8" s="3" t="str">
        <f>Inställningar!B7</f>
        <v>Danske Bank 1354-0256520</v>
      </c>
    </row>
    <row r="9" spans="1:7" ht="15.75" x14ac:dyDescent="0.25">
      <c r="B9" s="1" t="str">
        <f>Inställningar!B9</f>
        <v>Silurvägen 3</v>
      </c>
      <c r="E9" s="2"/>
      <c r="F9" s="3"/>
    </row>
    <row r="10" spans="1:7" ht="15.75" x14ac:dyDescent="0.25">
      <c r="B10" s="1" t="str">
        <f>Inställningar!B10</f>
        <v>595 44 Mjölby</v>
      </c>
      <c r="E10" s="2"/>
      <c r="F10" s="3"/>
    </row>
    <row r="12" spans="1:7" x14ac:dyDescent="0.2">
      <c r="B12" s="2" t="s">
        <v>8</v>
      </c>
      <c r="C12" s="2"/>
      <c r="E12" s="6" t="s">
        <v>9</v>
      </c>
      <c r="F12" s="6" t="s">
        <v>10</v>
      </c>
      <c r="G12" s="6" t="s">
        <v>11</v>
      </c>
    </row>
    <row r="13" spans="1:7" ht="9" customHeight="1" x14ac:dyDescent="0.2"/>
    <row r="14" spans="1:7" ht="15.75" x14ac:dyDescent="0.25">
      <c r="B14" s="1" t="s">
        <v>12</v>
      </c>
      <c r="C14" s="23" t="str">
        <f>E5</f>
        <v>Okt 2020</v>
      </c>
      <c r="D14" s="1"/>
      <c r="E14" s="10">
        <v>0</v>
      </c>
      <c r="F14" s="11">
        <f>Inställningar!$B$3</f>
        <v>50000</v>
      </c>
      <c r="G14" s="11">
        <f t="shared" ref="G14:G16" si="0">F14*E14</f>
        <v>0</v>
      </c>
    </row>
    <row r="15" spans="1:7" ht="13.5" customHeight="1" x14ac:dyDescent="0.25">
      <c r="B15" s="1" t="str">
        <f>CONCATENATE("Nettolöneavdrag bilförmån ",Inställningar!$B$6)</f>
        <v>Nettolöneavdrag bilförmån Volvo</v>
      </c>
      <c r="C15" s="23"/>
      <c r="D15" s="1"/>
      <c r="E15" s="10">
        <v>0</v>
      </c>
      <c r="F15" s="11">
        <f>Inställningar!$B$4</f>
        <v>5000</v>
      </c>
      <c r="G15" s="11">
        <f t="shared" si="0"/>
        <v>0</v>
      </c>
    </row>
    <row r="16" spans="1:7" ht="15.75" x14ac:dyDescent="0.25">
      <c r="B16" s="1" t="s">
        <v>13</v>
      </c>
      <c r="C16" s="23"/>
      <c r="D16" s="1"/>
      <c r="E16" s="10">
        <v>0</v>
      </c>
      <c r="F16" s="11">
        <f>Inställningar!$B$5</f>
        <v>9.4250000000000007</v>
      </c>
      <c r="G16" s="11">
        <f t="shared" si="0"/>
        <v>0</v>
      </c>
    </row>
    <row r="17" spans="2:16" ht="15.75" x14ac:dyDescent="0.25">
      <c r="B17" s="3"/>
      <c r="C17" s="23"/>
      <c r="D17" s="1"/>
      <c r="E17" s="10"/>
      <c r="F17" s="11"/>
      <c r="G17" s="11"/>
    </row>
    <row r="18" spans="2:16" ht="15.75" x14ac:dyDescent="0.25">
      <c r="B18" s="3"/>
      <c r="C18" s="23"/>
      <c r="D18" s="1"/>
      <c r="E18" s="10"/>
      <c r="F18" s="11"/>
      <c r="G18" s="11"/>
    </row>
    <row r="19" spans="2:16" ht="15.75" x14ac:dyDescent="0.25">
      <c r="B19" s="1" t="s">
        <v>14</v>
      </c>
      <c r="C19" s="1"/>
      <c r="D19" s="1"/>
      <c r="E19" s="10">
        <v>1</v>
      </c>
      <c r="F19" s="11"/>
      <c r="G19" s="11">
        <f>ROUND(-G14*Inställningar!$C$2-SUM(G15)*0.5,0)</f>
        <v>0</v>
      </c>
    </row>
    <row r="20" spans="2:16" ht="15.75" x14ac:dyDescent="0.25">
      <c r="B20" s="25" t="s">
        <v>15</v>
      </c>
      <c r="C20" s="25"/>
      <c r="D20" s="25"/>
      <c r="E20" s="29"/>
      <c r="F20" s="28"/>
      <c r="G20" s="28">
        <f>ROUND(-G16*1.2*0.5,0)</f>
        <v>0</v>
      </c>
      <c r="M20" s="31"/>
      <c r="N20" s="31"/>
    </row>
    <row r="21" spans="2:16" ht="15.75" x14ac:dyDescent="0.25">
      <c r="B21" s="1" t="s">
        <v>16</v>
      </c>
      <c r="C21" s="1"/>
      <c r="D21" s="1"/>
      <c r="E21" s="10"/>
      <c r="F21" s="11"/>
      <c r="G21" s="11">
        <f>SUM(G19:G20)</f>
        <v>0</v>
      </c>
    </row>
    <row r="22" spans="2:16" ht="9.9499999999999993" customHeight="1" x14ac:dyDescent="0.25">
      <c r="B22" s="1"/>
      <c r="C22" s="1"/>
      <c r="D22" s="1"/>
      <c r="E22" s="10"/>
      <c r="F22" s="11"/>
      <c r="G22" s="11"/>
    </row>
    <row r="23" spans="2:16" ht="15.75" x14ac:dyDescent="0.25">
      <c r="B23" s="1" t="s">
        <v>17</v>
      </c>
      <c r="C23" s="3"/>
      <c r="D23" s="1"/>
      <c r="E23" s="1">
        <v>1</v>
      </c>
      <c r="F23" s="11">
        <f>ROUND(0.3142*(F14),0)</f>
        <v>15710</v>
      </c>
      <c r="G23" s="11">
        <f>F23*E23*E14</f>
        <v>0</v>
      </c>
      <c r="I23" s="15"/>
    </row>
    <row r="24" spans="2:16" ht="15.75" x14ac:dyDescent="0.25">
      <c r="B24" s="1" t="s">
        <v>18</v>
      </c>
      <c r="C24" s="3"/>
      <c r="E24" s="1">
        <v>1</v>
      </c>
      <c r="F24" s="11">
        <f>ROUND(0.3142*(G16),0)</f>
        <v>0</v>
      </c>
      <c r="G24" s="11">
        <f>F24*E24</f>
        <v>0</v>
      </c>
    </row>
    <row r="25" spans="2:16" ht="15.75" x14ac:dyDescent="0.25">
      <c r="B25" s="25" t="s">
        <v>19</v>
      </c>
      <c r="C25" s="26"/>
      <c r="D25" s="27"/>
      <c r="E25" s="25">
        <v>1</v>
      </c>
      <c r="F25" s="28">
        <f>ROUND(0.3142*(G17),0)</f>
        <v>0</v>
      </c>
      <c r="G25" s="28">
        <f>F25*E25</f>
        <v>0</v>
      </c>
    </row>
    <row r="26" spans="2:16" ht="15.75" x14ac:dyDescent="0.25">
      <c r="B26" s="3" t="s">
        <v>20</v>
      </c>
      <c r="C26" s="3"/>
      <c r="E26" s="10"/>
      <c r="F26" s="11"/>
      <c r="G26" s="11">
        <f>SUM(G23:G25)</f>
        <v>0</v>
      </c>
    </row>
    <row r="27" spans="2:16" ht="15.75" x14ac:dyDescent="0.25">
      <c r="B27" s="3"/>
      <c r="C27" s="3"/>
      <c r="E27" s="10"/>
      <c r="F27" s="11"/>
      <c r="G27" s="11"/>
    </row>
    <row r="28" spans="2:16" ht="11.25" customHeight="1" x14ac:dyDescent="0.25">
      <c r="B28" s="3"/>
      <c r="C28" s="3"/>
      <c r="E28" s="10"/>
      <c r="F28" s="11"/>
      <c r="G28" s="11"/>
    </row>
    <row r="29" spans="2:16" ht="11.1" customHeight="1" x14ac:dyDescent="0.25">
      <c r="B29" s="3"/>
      <c r="C29" s="3"/>
      <c r="E29" s="10"/>
      <c r="F29" s="11"/>
      <c r="G29" s="11"/>
    </row>
    <row r="30" spans="2:16" ht="15.75" x14ac:dyDescent="0.25">
      <c r="B30" s="3"/>
      <c r="C30" s="3"/>
      <c r="D30" s="39" t="str">
        <f>CONCATENATE("Summa bruttolön ",Inställningar!B1," (inkl denna lön):")</f>
        <v>Summa bruttolön 2020 (inkl denna lön):</v>
      </c>
      <c r="E30" s="40"/>
      <c r="F30" s="41"/>
      <c r="G30" s="42">
        <f>Summa!K3</f>
        <v>0</v>
      </c>
      <c r="K30" s="66"/>
    </row>
    <row r="31" spans="2:16" ht="15.75" x14ac:dyDescent="0.25">
      <c r="B31" s="3"/>
      <c r="C31" s="3"/>
      <c r="D31" s="39" t="str">
        <f>CONCATENATE("Summa preliminärskatt ",Inställningar!B1," (inkl denna lön):")</f>
        <v>Summa preliminärskatt 2020 (inkl denna lön):</v>
      </c>
      <c r="E31" s="40"/>
      <c r="F31" s="40"/>
      <c r="G31" s="42">
        <f>Summa!M3</f>
        <v>0</v>
      </c>
    </row>
    <row r="32" spans="2:16" ht="15.75" x14ac:dyDescent="0.25">
      <c r="B32" s="3"/>
      <c r="C32" s="3"/>
      <c r="D32" s="39" t="str">
        <f>CONCATENATE("Summa sociala avgifter ",Inställningar!B1," (inkl denna lön):")</f>
        <v>Summa sociala avgifter 2020 (inkl denna lön):</v>
      </c>
      <c r="E32" s="40"/>
      <c r="F32" s="40"/>
      <c r="G32" s="42">
        <f>Summa!L3</f>
        <v>0</v>
      </c>
      <c r="P32" s="35"/>
    </row>
    <row r="33" spans="2:13" ht="15.75" x14ac:dyDescent="0.25">
      <c r="B33" s="3"/>
      <c r="C33" s="3"/>
      <c r="D33" s="39" t="str">
        <f>CONCATENATE("Summa bilförmån ",Inställningar!B1," (inkl denna lön):")</f>
        <v>Summa bilförmån 2020 (inkl denna lön):</v>
      </c>
      <c r="E33" s="40"/>
      <c r="F33" s="40"/>
      <c r="G33" s="42">
        <f>Summa!N3</f>
        <v>0</v>
      </c>
    </row>
    <row r="34" spans="2:13" ht="15.75" x14ac:dyDescent="0.25">
      <c r="B34" s="3"/>
      <c r="C34" s="3"/>
      <c r="D34" s="39" t="str">
        <f>CONCATENATE("Summa drivmedelsförmån ",Inställningar!B1," (inkl denna lön):")</f>
        <v>Summa drivmedelsförmån 2020 (inkl denna lön):</v>
      </c>
      <c r="E34" s="40"/>
      <c r="F34" s="40"/>
      <c r="G34" s="42">
        <f>Summa!O3</f>
        <v>0</v>
      </c>
    </row>
    <row r="35" spans="2:13" ht="15.75" x14ac:dyDescent="0.25">
      <c r="B35" s="3"/>
      <c r="C35" s="3"/>
      <c r="D35" s="39"/>
      <c r="E35" s="40"/>
      <c r="F35" s="40"/>
      <c r="G35" s="42"/>
    </row>
    <row r="36" spans="2:13" ht="15.75" x14ac:dyDescent="0.25">
      <c r="E36" s="10"/>
      <c r="F36" s="7" t="s">
        <v>21</v>
      </c>
      <c r="G36" s="30">
        <f>G14</f>
        <v>0</v>
      </c>
    </row>
    <row r="37" spans="2:13" x14ac:dyDescent="0.2">
      <c r="M37" s="40"/>
    </row>
    <row r="38" spans="2:13" ht="15.75" x14ac:dyDescent="0.25">
      <c r="B38" s="6"/>
      <c r="C38" s="6"/>
      <c r="D38" s="6"/>
      <c r="E38" s="6"/>
      <c r="G38" s="7" t="s">
        <v>22</v>
      </c>
    </row>
    <row r="39" spans="2:13" ht="15.75" x14ac:dyDescent="0.25">
      <c r="B39" s="11"/>
      <c r="C39" s="11"/>
      <c r="D39" s="11"/>
      <c r="E39" s="11"/>
      <c r="F39" s="12"/>
      <c r="G39" s="14">
        <f>G14+G21+G28</f>
        <v>0</v>
      </c>
    </row>
    <row r="40" spans="2:13" ht="3" customHeight="1" x14ac:dyDescent="0.2"/>
    <row r="41" spans="2:13" x14ac:dyDescent="0.2">
      <c r="B41" s="37" t="s">
        <v>23</v>
      </c>
      <c r="C41" s="38"/>
      <c r="D41" s="37" t="s">
        <v>24</v>
      </c>
      <c r="E41" s="37" t="s">
        <v>25</v>
      </c>
      <c r="F41" s="31"/>
    </row>
    <row r="42" spans="2:13" x14ac:dyDescent="0.2">
      <c r="B42" s="31">
        <v>1940</v>
      </c>
      <c r="C42" s="31" t="s">
        <v>26</v>
      </c>
      <c r="D42" s="32"/>
      <c r="E42" s="34">
        <f>G39</f>
        <v>0</v>
      </c>
      <c r="F42" s="31"/>
    </row>
    <row r="43" spans="2:13" x14ac:dyDescent="0.2">
      <c r="B43" s="31">
        <v>7220</v>
      </c>
      <c r="C43" s="31" t="s">
        <v>27</v>
      </c>
      <c r="D43" s="35">
        <f>G36</f>
        <v>0</v>
      </c>
      <c r="E43" s="35"/>
      <c r="F43" s="31"/>
    </row>
    <row r="44" spans="2:13" x14ac:dyDescent="0.2">
      <c r="B44" s="31">
        <v>7397</v>
      </c>
      <c r="C44" s="31" t="s">
        <v>28</v>
      </c>
      <c r="D44" s="35">
        <f>G15+G16</f>
        <v>0</v>
      </c>
      <c r="E44" s="32"/>
      <c r="F44" s="31"/>
    </row>
    <row r="45" spans="2:13" x14ac:dyDescent="0.2">
      <c r="B45" s="31">
        <v>2710</v>
      </c>
      <c r="C45" s="31" t="s">
        <v>97</v>
      </c>
      <c r="D45" s="36"/>
      <c r="E45" s="35">
        <f>-G21</f>
        <v>0</v>
      </c>
      <c r="F45" s="31"/>
    </row>
    <row r="46" spans="2:13" x14ac:dyDescent="0.2">
      <c r="B46" s="31">
        <v>2731</v>
      </c>
      <c r="C46" s="31" t="s">
        <v>98</v>
      </c>
      <c r="D46" s="32"/>
      <c r="E46" s="35">
        <f>G26</f>
        <v>0</v>
      </c>
      <c r="F46" s="31"/>
    </row>
    <row r="47" spans="2:13" x14ac:dyDescent="0.2">
      <c r="B47" s="31">
        <v>7510</v>
      </c>
      <c r="C47" s="31" t="s">
        <v>29</v>
      </c>
      <c r="D47" s="35">
        <f>E46</f>
        <v>0</v>
      </c>
      <c r="E47" s="32"/>
      <c r="F47" s="31"/>
    </row>
    <row r="48" spans="2:13" x14ac:dyDescent="0.2">
      <c r="B48" s="31">
        <v>7398</v>
      </c>
      <c r="C48" s="31" t="s">
        <v>30</v>
      </c>
      <c r="D48" s="36"/>
      <c r="E48" s="35">
        <f>G16</f>
        <v>0</v>
      </c>
    </row>
    <row r="49" spans="2:6" x14ac:dyDescent="0.2">
      <c r="B49" s="31">
        <v>7399</v>
      </c>
      <c r="C49" s="31" t="s">
        <v>31</v>
      </c>
      <c r="D49" s="36"/>
      <c r="E49" s="35">
        <f>G15</f>
        <v>0</v>
      </c>
    </row>
    <row r="50" spans="2:6" ht="8.25" customHeight="1" x14ac:dyDescent="0.2">
      <c r="B50" s="31"/>
      <c r="D50" s="33"/>
      <c r="E50" s="33"/>
    </row>
    <row r="51" spans="2:6" x14ac:dyDescent="0.2">
      <c r="B51" s="2" t="s">
        <v>32</v>
      </c>
      <c r="C51" s="2"/>
      <c r="D51" s="2" t="s">
        <v>33</v>
      </c>
      <c r="E51" s="2"/>
      <c r="F51" s="2" t="s">
        <v>34</v>
      </c>
    </row>
    <row r="52" spans="2:6" ht="15.75" x14ac:dyDescent="0.25">
      <c r="B52" s="18" t="str">
        <f>Inställningar!B11</f>
        <v>MYTCO AB</v>
      </c>
      <c r="C52" s="3"/>
      <c r="D52" s="17" t="str">
        <f>Inställningar!B15</f>
        <v>0733-240771</v>
      </c>
      <c r="E52" s="19"/>
      <c r="F52" s="17" t="str">
        <f>Inställningar!B16</f>
        <v>info@mytco.se</v>
      </c>
    </row>
    <row r="53" spans="2:6" ht="15.75" x14ac:dyDescent="0.25">
      <c r="B53" s="17" t="str">
        <f>Inställningar!B12</f>
        <v>Silurvägen 3</v>
      </c>
      <c r="C53" s="3"/>
      <c r="D53" s="2" t="s">
        <v>36</v>
      </c>
      <c r="E53" s="3" t="s">
        <v>37</v>
      </c>
      <c r="F53" s="2" t="s">
        <v>38</v>
      </c>
    </row>
    <row r="54" spans="2:6" ht="15.75" x14ac:dyDescent="0.25">
      <c r="B54" s="17" t="str">
        <f>Inställningar!B13</f>
        <v>595 44 Mjölby</v>
      </c>
      <c r="C54" s="3"/>
      <c r="D54" s="17" t="str">
        <f>Inställningar!B14</f>
        <v>556736-5035</v>
      </c>
      <c r="E54" s="43"/>
      <c r="F54" s="16" t="s">
        <v>41</v>
      </c>
    </row>
    <row r="55" spans="2:6" ht="15.75" x14ac:dyDescent="0.25">
      <c r="C55" s="3"/>
      <c r="D55" s="3"/>
      <c r="E55" s="3"/>
    </row>
  </sheetData>
  <phoneticPr fontId="0" type="noConversion"/>
  <pageMargins left="0.55118110236220474" right="0.19685039370078741" top="0.51181102362204722" bottom="0.98425196850393704" header="0.43307086614173229" footer="0.51181102362204722"/>
  <pageSetup paperSize="9" scale="96" orientation="portrait" r:id="rId1"/>
  <headerFooter alignWithMargins="0"/>
  <rowBreaks count="2" manualBreakCount="2">
    <brk id="54" max="16383" man="1"/>
    <brk id="10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P55"/>
  <sheetViews>
    <sheetView showGridLines="0" zoomScale="110" zoomScaleNormal="110" workbookViewId="0">
      <selection activeCell="A41" sqref="A41:XFD49"/>
    </sheetView>
  </sheetViews>
  <sheetFormatPr defaultColWidth="8.85546875" defaultRowHeight="12.75" x14ac:dyDescent="0.2"/>
  <cols>
    <col min="1" max="1" width="2.28515625" customWidth="1"/>
    <col min="2" max="2" width="11.7109375" customWidth="1"/>
    <col min="3" max="3" width="8.42578125" customWidth="1"/>
    <col min="4" max="4" width="29" customWidth="1"/>
    <col min="5" max="5" width="10.7109375" customWidth="1"/>
    <col min="6" max="6" width="14.42578125" customWidth="1"/>
    <col min="7" max="7" width="15.85546875" customWidth="1"/>
    <col min="8" max="8" width="0.85546875" customWidth="1"/>
    <col min="9" max="9" width="11.28515625" bestFit="1" customWidth="1"/>
    <col min="11" max="11" width="9.85546875" bestFit="1" customWidth="1"/>
    <col min="12" max="12" width="18.7109375" customWidth="1"/>
    <col min="13" max="13" width="17.7109375" customWidth="1"/>
  </cols>
  <sheetData>
    <row r="1" spans="1:7" ht="6" customHeight="1" x14ac:dyDescent="0.2"/>
    <row r="2" spans="1:7" ht="21.75" x14ac:dyDescent="0.3">
      <c r="A2" s="9"/>
      <c r="B2" s="13" t="s">
        <v>0</v>
      </c>
      <c r="E2" s="21" t="s">
        <v>1</v>
      </c>
    </row>
    <row r="3" spans="1:7" x14ac:dyDescent="0.2">
      <c r="A3" s="8"/>
    </row>
    <row r="4" spans="1:7" x14ac:dyDescent="0.2">
      <c r="D4" s="20"/>
      <c r="E4" s="22" t="s">
        <v>2</v>
      </c>
      <c r="F4" s="5"/>
    </row>
    <row r="5" spans="1:7" ht="15.75" x14ac:dyDescent="0.25">
      <c r="E5" s="51" t="str">
        <f>CONCATENATE(Inställningar!M1," ",Inställningar!B1)</f>
        <v>Nov 2020</v>
      </c>
      <c r="G5" s="4"/>
    </row>
    <row r="6" spans="1:7" ht="10.5" customHeight="1" x14ac:dyDescent="0.2"/>
    <row r="7" spans="1:7" ht="15.75" x14ac:dyDescent="0.25">
      <c r="A7" s="2"/>
      <c r="B7" t="s">
        <v>4</v>
      </c>
      <c r="E7" s="2"/>
      <c r="F7" s="4"/>
    </row>
    <row r="8" spans="1:7" ht="15.75" x14ac:dyDescent="0.25">
      <c r="B8" s="1" t="str">
        <f>Inställningar!B8</f>
        <v>Mats Berglund</v>
      </c>
      <c r="D8" s="24" t="s">
        <v>6</v>
      </c>
      <c r="E8" s="3" t="str">
        <f>Inställningar!B7</f>
        <v>Danske Bank 1354-0256520</v>
      </c>
    </row>
    <row r="9" spans="1:7" ht="15.75" x14ac:dyDescent="0.25">
      <c r="B9" s="1" t="str">
        <f>Inställningar!B9</f>
        <v>Silurvägen 3</v>
      </c>
      <c r="E9" s="2"/>
      <c r="F9" s="3"/>
    </row>
    <row r="10" spans="1:7" ht="15.75" x14ac:dyDescent="0.25">
      <c r="B10" s="1" t="str">
        <f>Inställningar!B10</f>
        <v>595 44 Mjölby</v>
      </c>
      <c r="E10" s="2"/>
      <c r="F10" s="3"/>
    </row>
    <row r="12" spans="1:7" x14ac:dyDescent="0.2">
      <c r="B12" s="2" t="s">
        <v>8</v>
      </c>
      <c r="C12" s="2"/>
      <c r="E12" s="6" t="s">
        <v>9</v>
      </c>
      <c r="F12" s="6" t="s">
        <v>10</v>
      </c>
      <c r="G12" s="6" t="s">
        <v>11</v>
      </c>
    </row>
    <row r="13" spans="1:7" ht="9" customHeight="1" x14ac:dyDescent="0.2"/>
    <row r="14" spans="1:7" ht="15.75" x14ac:dyDescent="0.25">
      <c r="B14" s="1" t="s">
        <v>12</v>
      </c>
      <c r="C14" s="23" t="str">
        <f>E5</f>
        <v>Nov 2020</v>
      </c>
      <c r="D14" s="1"/>
      <c r="E14" s="10">
        <v>0</v>
      </c>
      <c r="F14" s="11">
        <f>Inställningar!$B$3</f>
        <v>50000</v>
      </c>
      <c r="G14" s="11">
        <f t="shared" ref="G14:G16" si="0">F14*E14</f>
        <v>0</v>
      </c>
    </row>
    <row r="15" spans="1:7" ht="13.5" customHeight="1" x14ac:dyDescent="0.25">
      <c r="B15" s="1" t="str">
        <f>CONCATENATE("Nettolöneavdrag bilförmån ",Inställningar!$B$6)</f>
        <v>Nettolöneavdrag bilförmån Volvo</v>
      </c>
      <c r="C15" s="23"/>
      <c r="D15" s="1"/>
      <c r="E15" s="10">
        <v>0</v>
      </c>
      <c r="F15" s="11">
        <f>Inställningar!$B$4</f>
        <v>5000</v>
      </c>
      <c r="G15" s="11">
        <f t="shared" si="0"/>
        <v>0</v>
      </c>
    </row>
    <row r="16" spans="1:7" ht="15.75" x14ac:dyDescent="0.25">
      <c r="B16" s="1" t="s">
        <v>13</v>
      </c>
      <c r="C16" s="23"/>
      <c r="D16" s="1"/>
      <c r="E16" s="10">
        <v>0</v>
      </c>
      <c r="F16" s="11">
        <f>Inställningar!$B$5</f>
        <v>9.4250000000000007</v>
      </c>
      <c r="G16" s="11">
        <f t="shared" si="0"/>
        <v>0</v>
      </c>
    </row>
    <row r="17" spans="2:16" ht="15.75" x14ac:dyDescent="0.25">
      <c r="B17" s="3"/>
      <c r="C17" s="23"/>
      <c r="D17" s="1"/>
      <c r="E17" s="10"/>
      <c r="F17" s="11"/>
      <c r="G17" s="11"/>
    </row>
    <row r="18" spans="2:16" ht="15.75" x14ac:dyDescent="0.25">
      <c r="B18" s="3"/>
      <c r="C18" s="23"/>
      <c r="D18" s="1"/>
      <c r="E18" s="10"/>
      <c r="F18" s="11"/>
      <c r="G18" s="11"/>
    </row>
    <row r="19" spans="2:16" ht="15.75" x14ac:dyDescent="0.25">
      <c r="B19" s="1" t="s">
        <v>14</v>
      </c>
      <c r="C19" s="1"/>
      <c r="D19" s="1"/>
      <c r="E19" s="10">
        <v>1</v>
      </c>
      <c r="F19" s="11"/>
      <c r="G19" s="11">
        <f>ROUND(-G14*Inställningar!$C$2-SUM(G15)*0.5,0)</f>
        <v>0</v>
      </c>
    </row>
    <row r="20" spans="2:16" ht="15.75" x14ac:dyDescent="0.25">
      <c r="B20" s="25" t="s">
        <v>15</v>
      </c>
      <c r="C20" s="25"/>
      <c r="D20" s="25"/>
      <c r="E20" s="29"/>
      <c r="F20" s="28"/>
      <c r="G20" s="28">
        <f>ROUND(-G16*1.2*0.5,0)</f>
        <v>0</v>
      </c>
      <c r="M20" s="31"/>
      <c r="N20" s="31"/>
    </row>
    <row r="21" spans="2:16" ht="15.75" x14ac:dyDescent="0.25">
      <c r="B21" s="1" t="s">
        <v>16</v>
      </c>
      <c r="C21" s="1"/>
      <c r="D21" s="1"/>
      <c r="E21" s="10"/>
      <c r="F21" s="11"/>
      <c r="G21" s="11">
        <f>SUM(G19:G20)</f>
        <v>0</v>
      </c>
    </row>
    <row r="22" spans="2:16" ht="9.9499999999999993" customHeight="1" x14ac:dyDescent="0.25">
      <c r="B22" s="1"/>
      <c r="C22" s="1"/>
      <c r="D22" s="1"/>
      <c r="E22" s="10"/>
      <c r="F22" s="11"/>
      <c r="G22" s="11"/>
    </row>
    <row r="23" spans="2:16" ht="15.75" x14ac:dyDescent="0.25">
      <c r="B23" s="1" t="s">
        <v>17</v>
      </c>
      <c r="C23" s="3"/>
      <c r="D23" s="1"/>
      <c r="E23" s="1">
        <v>1</v>
      </c>
      <c r="F23" s="11">
        <f>ROUND(0.3142*(F14),0)</f>
        <v>15710</v>
      </c>
      <c r="G23" s="11">
        <f>F23*E23*E14</f>
        <v>0</v>
      </c>
      <c r="I23" s="15"/>
    </row>
    <row r="24" spans="2:16" ht="15.75" x14ac:dyDescent="0.25">
      <c r="B24" s="1" t="s">
        <v>18</v>
      </c>
      <c r="C24" s="3"/>
      <c r="E24" s="1">
        <v>1</v>
      </c>
      <c r="F24" s="11">
        <f>ROUND(0.3142*(G16),0)</f>
        <v>0</v>
      </c>
      <c r="G24" s="11">
        <f>F24*E24</f>
        <v>0</v>
      </c>
    </row>
    <row r="25" spans="2:16" ht="15.75" x14ac:dyDescent="0.25">
      <c r="B25" s="25" t="s">
        <v>19</v>
      </c>
      <c r="C25" s="26"/>
      <c r="D25" s="27"/>
      <c r="E25" s="25">
        <v>1</v>
      </c>
      <c r="F25" s="28">
        <f>ROUND(0.3142*(G17),0)</f>
        <v>0</v>
      </c>
      <c r="G25" s="28">
        <f>F25*E25</f>
        <v>0</v>
      </c>
    </row>
    <row r="26" spans="2:16" ht="15.75" x14ac:dyDescent="0.25">
      <c r="B26" s="3" t="s">
        <v>20</v>
      </c>
      <c r="C26" s="3"/>
      <c r="E26" s="10"/>
      <c r="F26" s="11"/>
      <c r="G26" s="11">
        <f>SUM(G23:G25)</f>
        <v>0</v>
      </c>
    </row>
    <row r="27" spans="2:16" ht="15.75" x14ac:dyDescent="0.25">
      <c r="B27" s="3"/>
      <c r="C27" s="3"/>
      <c r="E27" s="10"/>
      <c r="F27" s="11"/>
      <c r="G27" s="11"/>
    </row>
    <row r="28" spans="2:16" ht="11.25" customHeight="1" x14ac:dyDescent="0.25">
      <c r="B28" s="3"/>
      <c r="C28" s="3"/>
      <c r="E28" s="10"/>
      <c r="F28" s="11"/>
      <c r="G28" s="11"/>
    </row>
    <row r="29" spans="2:16" ht="11.1" customHeight="1" x14ac:dyDescent="0.25">
      <c r="B29" s="3"/>
      <c r="C29" s="3"/>
      <c r="E29" s="10"/>
      <c r="F29" s="11"/>
      <c r="G29" s="11"/>
    </row>
    <row r="30" spans="2:16" ht="15.75" x14ac:dyDescent="0.25">
      <c r="B30" s="3"/>
      <c r="C30" s="3"/>
      <c r="D30" s="39" t="str">
        <f>CONCATENATE("Summa bruttolön ",Inställningar!B1," (inkl denna lön):")</f>
        <v>Summa bruttolön 2020 (inkl denna lön):</v>
      </c>
      <c r="E30" s="40"/>
      <c r="F30" s="41"/>
      <c r="G30" s="42">
        <f>Summa!K3</f>
        <v>0</v>
      </c>
      <c r="K30" s="66"/>
    </row>
    <row r="31" spans="2:16" ht="15.75" x14ac:dyDescent="0.25">
      <c r="B31" s="3"/>
      <c r="C31" s="3"/>
      <c r="D31" s="39" t="str">
        <f>CONCATENATE("Summa preliminärskatt ",Inställningar!B1," (inkl denna lön):")</f>
        <v>Summa preliminärskatt 2020 (inkl denna lön):</v>
      </c>
      <c r="E31" s="40"/>
      <c r="F31" s="40"/>
      <c r="G31" s="42">
        <f>Summa!M3</f>
        <v>0</v>
      </c>
    </row>
    <row r="32" spans="2:16" ht="15.75" x14ac:dyDescent="0.25">
      <c r="B32" s="3"/>
      <c r="C32" s="3"/>
      <c r="D32" s="39" t="str">
        <f>CONCATENATE("Summa sociala avgifter ",Inställningar!B1," (inkl denna lön):")</f>
        <v>Summa sociala avgifter 2020 (inkl denna lön):</v>
      </c>
      <c r="E32" s="40"/>
      <c r="F32" s="40"/>
      <c r="G32" s="42">
        <f>Summa!L3</f>
        <v>0</v>
      </c>
      <c r="P32" s="35"/>
    </row>
    <row r="33" spans="2:13" ht="15.75" x14ac:dyDescent="0.25">
      <c r="B33" s="3"/>
      <c r="C33" s="3"/>
      <c r="D33" s="39" t="str">
        <f>CONCATENATE("Summa bilförmån ",Inställningar!B1," (inkl denna lön):")</f>
        <v>Summa bilförmån 2020 (inkl denna lön):</v>
      </c>
      <c r="E33" s="40"/>
      <c r="F33" s="40"/>
      <c r="G33" s="42">
        <f>Summa!N3</f>
        <v>0</v>
      </c>
    </row>
    <row r="34" spans="2:13" ht="15.75" x14ac:dyDescent="0.25">
      <c r="B34" s="3"/>
      <c r="C34" s="3"/>
      <c r="D34" s="39" t="str">
        <f>CONCATENATE("Summa drivmedelsförmån ",Inställningar!B1," (inkl denna lön):")</f>
        <v>Summa drivmedelsförmån 2020 (inkl denna lön):</v>
      </c>
      <c r="E34" s="40"/>
      <c r="F34" s="40"/>
      <c r="G34" s="42">
        <f>Summa!O3</f>
        <v>0</v>
      </c>
    </row>
    <row r="35" spans="2:13" ht="15.75" x14ac:dyDescent="0.25">
      <c r="B35" s="3"/>
      <c r="C35" s="3"/>
      <c r="D35" s="39"/>
      <c r="E35" s="40"/>
      <c r="F35" s="40"/>
      <c r="G35" s="42"/>
    </row>
    <row r="36" spans="2:13" ht="15.75" x14ac:dyDescent="0.25">
      <c r="E36" s="10"/>
      <c r="F36" s="7" t="s">
        <v>21</v>
      </c>
      <c r="G36" s="30">
        <f>G14</f>
        <v>0</v>
      </c>
    </row>
    <row r="37" spans="2:13" x14ac:dyDescent="0.2">
      <c r="M37" s="40"/>
    </row>
    <row r="38" spans="2:13" ht="15.75" x14ac:dyDescent="0.25">
      <c r="B38" s="6"/>
      <c r="C38" s="6"/>
      <c r="D38" s="6"/>
      <c r="E38" s="6"/>
      <c r="G38" s="7" t="s">
        <v>22</v>
      </c>
    </row>
    <row r="39" spans="2:13" ht="15.75" x14ac:dyDescent="0.25">
      <c r="B39" s="11"/>
      <c r="C39" s="11"/>
      <c r="D39" s="11"/>
      <c r="E39" s="11"/>
      <c r="F39" s="12"/>
      <c r="G39" s="14">
        <f>G14+G21+G28</f>
        <v>0</v>
      </c>
    </row>
    <row r="40" spans="2:13" ht="3" customHeight="1" x14ac:dyDescent="0.2"/>
    <row r="41" spans="2:13" x14ac:dyDescent="0.2">
      <c r="B41" s="37" t="s">
        <v>23</v>
      </c>
      <c r="C41" s="38"/>
      <c r="D41" s="37" t="s">
        <v>24</v>
      </c>
      <c r="E41" s="37" t="s">
        <v>25</v>
      </c>
      <c r="F41" s="31"/>
    </row>
    <row r="42" spans="2:13" x14ac:dyDescent="0.2">
      <c r="B42" s="31">
        <v>1940</v>
      </c>
      <c r="C42" s="31" t="s">
        <v>26</v>
      </c>
      <c r="D42" s="32"/>
      <c r="E42" s="34">
        <f>G39</f>
        <v>0</v>
      </c>
      <c r="F42" s="31"/>
    </row>
    <row r="43" spans="2:13" x14ac:dyDescent="0.2">
      <c r="B43" s="31">
        <v>7220</v>
      </c>
      <c r="C43" s="31" t="s">
        <v>27</v>
      </c>
      <c r="D43" s="35">
        <f>G36</f>
        <v>0</v>
      </c>
      <c r="E43" s="35"/>
      <c r="F43" s="31"/>
    </row>
    <row r="44" spans="2:13" x14ac:dyDescent="0.2">
      <c r="B44" s="31">
        <v>7397</v>
      </c>
      <c r="C44" s="31" t="s">
        <v>28</v>
      </c>
      <c r="D44" s="35">
        <f>G15+G16</f>
        <v>0</v>
      </c>
      <c r="E44" s="32"/>
      <c r="F44" s="31"/>
    </row>
    <row r="45" spans="2:13" x14ac:dyDescent="0.2">
      <c r="B45" s="31">
        <v>2710</v>
      </c>
      <c r="C45" s="31" t="s">
        <v>97</v>
      </c>
      <c r="D45" s="36"/>
      <c r="E45" s="35">
        <f>-G21</f>
        <v>0</v>
      </c>
      <c r="F45" s="31"/>
    </row>
    <row r="46" spans="2:13" x14ac:dyDescent="0.2">
      <c r="B46" s="31">
        <v>2731</v>
      </c>
      <c r="C46" s="31" t="s">
        <v>98</v>
      </c>
      <c r="D46" s="32"/>
      <c r="E46" s="35">
        <f>G26</f>
        <v>0</v>
      </c>
      <c r="F46" s="31"/>
    </row>
    <row r="47" spans="2:13" x14ac:dyDescent="0.2">
      <c r="B47" s="31">
        <v>7510</v>
      </c>
      <c r="C47" s="31" t="s">
        <v>29</v>
      </c>
      <c r="D47" s="35">
        <f>E46</f>
        <v>0</v>
      </c>
      <c r="E47" s="32"/>
      <c r="F47" s="31"/>
    </row>
    <row r="48" spans="2:13" x14ac:dyDescent="0.2">
      <c r="B48" s="31">
        <v>7398</v>
      </c>
      <c r="C48" s="31" t="s">
        <v>30</v>
      </c>
      <c r="D48" s="36"/>
      <c r="E48" s="35">
        <f>G16</f>
        <v>0</v>
      </c>
    </row>
    <row r="49" spans="2:6" x14ac:dyDescent="0.2">
      <c r="B49" s="31">
        <v>7399</v>
      </c>
      <c r="C49" s="31" t="s">
        <v>31</v>
      </c>
      <c r="D49" s="36"/>
      <c r="E49" s="35">
        <f>G15</f>
        <v>0</v>
      </c>
    </row>
    <row r="50" spans="2:6" ht="8.25" customHeight="1" x14ac:dyDescent="0.2">
      <c r="B50" s="31"/>
      <c r="D50" s="33"/>
      <c r="E50" s="33"/>
    </row>
    <row r="51" spans="2:6" x14ac:dyDescent="0.2">
      <c r="B51" s="2" t="s">
        <v>32</v>
      </c>
      <c r="C51" s="2"/>
      <c r="D51" s="2" t="s">
        <v>33</v>
      </c>
      <c r="E51" s="2"/>
      <c r="F51" s="2" t="s">
        <v>34</v>
      </c>
    </row>
    <row r="52" spans="2:6" ht="15.75" x14ac:dyDescent="0.25">
      <c r="B52" s="18" t="str">
        <f>Inställningar!B11</f>
        <v>MYTCO AB</v>
      </c>
      <c r="C52" s="3"/>
      <c r="D52" s="17" t="str">
        <f>Inställningar!B15</f>
        <v>0733-240771</v>
      </c>
      <c r="E52" s="19"/>
      <c r="F52" s="17" t="str">
        <f>Inställningar!B16</f>
        <v>info@mytco.se</v>
      </c>
    </row>
    <row r="53" spans="2:6" ht="15.75" x14ac:dyDescent="0.25">
      <c r="B53" s="17" t="str">
        <f>Inställningar!B12</f>
        <v>Silurvägen 3</v>
      </c>
      <c r="C53" s="3"/>
      <c r="D53" s="2" t="s">
        <v>36</v>
      </c>
      <c r="E53" s="3" t="s">
        <v>37</v>
      </c>
      <c r="F53" s="2" t="s">
        <v>38</v>
      </c>
    </row>
    <row r="54" spans="2:6" ht="15.75" x14ac:dyDescent="0.25">
      <c r="B54" s="17" t="str">
        <f>Inställningar!B13</f>
        <v>595 44 Mjölby</v>
      </c>
      <c r="C54" s="3"/>
      <c r="D54" s="17" t="str">
        <f>Inställningar!B14</f>
        <v>556736-5035</v>
      </c>
      <c r="E54" s="43"/>
      <c r="F54" s="16" t="s">
        <v>41</v>
      </c>
    </row>
    <row r="55" spans="2:6" ht="15.75" x14ac:dyDescent="0.25">
      <c r="C55" s="3"/>
      <c r="D55" s="3"/>
      <c r="E55" s="3"/>
    </row>
  </sheetData>
  <phoneticPr fontId="0" type="noConversion"/>
  <pageMargins left="0.55118110236220474" right="0.19685039370078741" top="0.51181102362204722" bottom="0.98425196850393704" header="0.43307086614173229" footer="0.51181102362204722"/>
  <pageSetup paperSize="9" scale="96" orientation="portrait" r:id="rId1"/>
  <headerFooter alignWithMargins="0"/>
  <rowBreaks count="2" manualBreakCount="2">
    <brk id="54" max="16383" man="1"/>
    <brk id="10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A1:P55"/>
  <sheetViews>
    <sheetView showGridLines="0" zoomScale="110" zoomScaleNormal="110" workbookViewId="0">
      <selection activeCell="A41" sqref="A41:XFD49"/>
    </sheetView>
  </sheetViews>
  <sheetFormatPr defaultColWidth="8.85546875" defaultRowHeight="12.75" x14ac:dyDescent="0.2"/>
  <cols>
    <col min="1" max="1" width="2.28515625" customWidth="1"/>
    <col min="2" max="2" width="11.7109375" customWidth="1"/>
    <col min="3" max="3" width="8.42578125" customWidth="1"/>
    <col min="4" max="4" width="29" customWidth="1"/>
    <col min="5" max="5" width="10.7109375" customWidth="1"/>
    <col min="6" max="6" width="14.42578125" customWidth="1"/>
    <col min="7" max="7" width="15.85546875" customWidth="1"/>
    <col min="8" max="8" width="0.85546875" customWidth="1"/>
    <col min="9" max="9" width="11.28515625" bestFit="1" customWidth="1"/>
    <col min="11" max="11" width="9.85546875" bestFit="1" customWidth="1"/>
    <col min="12" max="12" width="18.7109375" customWidth="1"/>
    <col min="13" max="13" width="17.7109375" customWidth="1"/>
  </cols>
  <sheetData>
    <row r="1" spans="1:7" ht="6" customHeight="1" x14ac:dyDescent="0.2"/>
    <row r="2" spans="1:7" ht="21.75" x14ac:dyDescent="0.3">
      <c r="A2" s="9"/>
      <c r="B2" s="13" t="s">
        <v>0</v>
      </c>
      <c r="E2" s="21" t="s">
        <v>1</v>
      </c>
    </row>
    <row r="3" spans="1:7" x14ac:dyDescent="0.2">
      <c r="A3" s="8"/>
    </row>
    <row r="4" spans="1:7" x14ac:dyDescent="0.2">
      <c r="D4" s="20"/>
      <c r="E4" s="22" t="s">
        <v>2</v>
      </c>
      <c r="F4" s="5"/>
    </row>
    <row r="5" spans="1:7" ht="15.75" x14ac:dyDescent="0.25">
      <c r="E5" s="51" t="str">
        <f>CONCATENATE(Inställningar!N1," ",Inställningar!B1)</f>
        <v>Dec 2020</v>
      </c>
      <c r="G5" s="4"/>
    </row>
    <row r="6" spans="1:7" ht="10.5" customHeight="1" x14ac:dyDescent="0.2"/>
    <row r="7" spans="1:7" ht="15.75" x14ac:dyDescent="0.25">
      <c r="A7" s="2"/>
      <c r="B7" t="s">
        <v>4</v>
      </c>
      <c r="E7" s="2"/>
      <c r="F7" s="4"/>
    </row>
    <row r="8" spans="1:7" ht="15.75" x14ac:dyDescent="0.25">
      <c r="B8" s="1" t="str">
        <f>Inställningar!B8</f>
        <v>Mats Berglund</v>
      </c>
      <c r="D8" s="24" t="s">
        <v>6</v>
      </c>
      <c r="E8" s="3" t="str">
        <f>Inställningar!B7</f>
        <v>Danske Bank 1354-0256520</v>
      </c>
    </row>
    <row r="9" spans="1:7" ht="15.75" x14ac:dyDescent="0.25">
      <c r="B9" s="1" t="str">
        <f>Inställningar!B9</f>
        <v>Silurvägen 3</v>
      </c>
      <c r="E9" s="2"/>
      <c r="F9" s="3"/>
    </row>
    <row r="10" spans="1:7" ht="15.75" x14ac:dyDescent="0.25">
      <c r="B10" s="1" t="str">
        <f>Inställningar!B10</f>
        <v>595 44 Mjölby</v>
      </c>
      <c r="E10" s="2"/>
      <c r="F10" s="3"/>
    </row>
    <row r="12" spans="1:7" x14ac:dyDescent="0.2">
      <c r="B12" s="2" t="s">
        <v>8</v>
      </c>
      <c r="C12" s="2"/>
      <c r="E12" s="6" t="s">
        <v>9</v>
      </c>
      <c r="F12" s="6" t="s">
        <v>10</v>
      </c>
      <c r="G12" s="6" t="s">
        <v>11</v>
      </c>
    </row>
    <row r="13" spans="1:7" ht="9" customHeight="1" x14ac:dyDescent="0.2"/>
    <row r="14" spans="1:7" ht="15.75" x14ac:dyDescent="0.25">
      <c r="B14" s="1" t="s">
        <v>12</v>
      </c>
      <c r="C14" s="23" t="str">
        <f>E5</f>
        <v>Dec 2020</v>
      </c>
      <c r="D14" s="1"/>
      <c r="E14" s="10">
        <v>0</v>
      </c>
      <c r="F14" s="11">
        <f>Inställningar!$B$3</f>
        <v>50000</v>
      </c>
      <c r="G14" s="11">
        <f t="shared" ref="G14:G16" si="0">F14*E14</f>
        <v>0</v>
      </c>
    </row>
    <row r="15" spans="1:7" ht="13.5" customHeight="1" x14ac:dyDescent="0.25">
      <c r="B15" s="1" t="str">
        <f>CONCATENATE("Nettolöneavdrag bilförmån ",Inställningar!$B$6)</f>
        <v>Nettolöneavdrag bilförmån Volvo</v>
      </c>
      <c r="C15" s="23"/>
      <c r="D15" s="1"/>
      <c r="E15" s="10">
        <v>0</v>
      </c>
      <c r="F15" s="11">
        <f>Inställningar!$B$4</f>
        <v>5000</v>
      </c>
      <c r="G15" s="11">
        <f t="shared" si="0"/>
        <v>0</v>
      </c>
    </row>
    <row r="16" spans="1:7" ht="15.75" x14ac:dyDescent="0.25">
      <c r="B16" s="1" t="s">
        <v>13</v>
      </c>
      <c r="C16" s="23"/>
      <c r="D16" s="1"/>
      <c r="E16" s="10">
        <v>0</v>
      </c>
      <c r="F16" s="11">
        <f>Inställningar!$B$5</f>
        <v>9.4250000000000007</v>
      </c>
      <c r="G16" s="11">
        <f t="shared" si="0"/>
        <v>0</v>
      </c>
    </row>
    <row r="17" spans="2:16" ht="15.75" x14ac:dyDescent="0.25">
      <c r="B17" s="3"/>
      <c r="C17" s="23"/>
      <c r="D17" s="1"/>
      <c r="E17" s="10"/>
      <c r="F17" s="11"/>
      <c r="G17" s="11"/>
    </row>
    <row r="18" spans="2:16" ht="15.75" x14ac:dyDescent="0.25">
      <c r="B18" s="3"/>
      <c r="C18" s="23"/>
      <c r="D18" s="1"/>
      <c r="E18" s="10"/>
      <c r="F18" s="11"/>
      <c r="G18" s="11"/>
    </row>
    <row r="19" spans="2:16" ht="15.75" x14ac:dyDescent="0.25">
      <c r="B19" s="1" t="s">
        <v>14</v>
      </c>
      <c r="C19" s="1"/>
      <c r="D19" s="1"/>
      <c r="E19" s="10">
        <v>1</v>
      </c>
      <c r="F19" s="11"/>
      <c r="G19" s="11">
        <f>ROUND(-G14*Inställningar!$C$2-SUM(G15)*0.5,0)</f>
        <v>0</v>
      </c>
    </row>
    <row r="20" spans="2:16" ht="15.75" x14ac:dyDescent="0.25">
      <c r="B20" s="25" t="s">
        <v>15</v>
      </c>
      <c r="C20" s="25"/>
      <c r="D20" s="25"/>
      <c r="E20" s="29"/>
      <c r="F20" s="28"/>
      <c r="G20" s="28">
        <f>ROUND(-G16*1.2*0.5,0)</f>
        <v>0</v>
      </c>
      <c r="M20" s="31"/>
      <c r="N20" s="31"/>
    </row>
    <row r="21" spans="2:16" ht="15.75" x14ac:dyDescent="0.25">
      <c r="B21" s="1" t="s">
        <v>16</v>
      </c>
      <c r="C21" s="1"/>
      <c r="D21" s="1"/>
      <c r="E21" s="10"/>
      <c r="F21" s="11"/>
      <c r="G21" s="11">
        <f>SUM(G19:G20)</f>
        <v>0</v>
      </c>
    </row>
    <row r="22" spans="2:16" ht="9.9499999999999993" customHeight="1" x14ac:dyDescent="0.25">
      <c r="B22" s="1"/>
      <c r="C22" s="1"/>
      <c r="D22" s="1"/>
      <c r="E22" s="10"/>
      <c r="F22" s="11"/>
      <c r="G22" s="11"/>
    </row>
    <row r="23" spans="2:16" ht="15.75" x14ac:dyDescent="0.25">
      <c r="B23" s="1" t="s">
        <v>17</v>
      </c>
      <c r="C23" s="3"/>
      <c r="D23" s="1"/>
      <c r="E23" s="1">
        <v>1</v>
      </c>
      <c r="F23" s="11">
        <f>ROUND(0.3142*(F14),0)</f>
        <v>15710</v>
      </c>
      <c r="G23" s="11">
        <f>F23*E23*E14</f>
        <v>0</v>
      </c>
      <c r="I23" s="15"/>
    </row>
    <row r="24" spans="2:16" ht="15.75" x14ac:dyDescent="0.25">
      <c r="B24" s="1" t="s">
        <v>18</v>
      </c>
      <c r="C24" s="3"/>
      <c r="E24" s="1">
        <v>1</v>
      </c>
      <c r="F24" s="11">
        <f>ROUND(0.3142*(G16),0)</f>
        <v>0</v>
      </c>
      <c r="G24" s="11">
        <f>F24*E24</f>
        <v>0</v>
      </c>
    </row>
    <row r="25" spans="2:16" ht="15.75" x14ac:dyDescent="0.25">
      <c r="B25" s="25" t="s">
        <v>19</v>
      </c>
      <c r="C25" s="26"/>
      <c r="D25" s="27"/>
      <c r="E25" s="25">
        <v>1</v>
      </c>
      <c r="F25" s="28">
        <f>ROUND(0.3142*(G17),0)</f>
        <v>0</v>
      </c>
      <c r="G25" s="28">
        <f>F25*E25</f>
        <v>0</v>
      </c>
    </row>
    <row r="26" spans="2:16" ht="15.75" x14ac:dyDescent="0.25">
      <c r="B26" s="3" t="s">
        <v>20</v>
      </c>
      <c r="C26" s="3"/>
      <c r="E26" s="10"/>
      <c r="F26" s="11"/>
      <c r="G26" s="11">
        <f>SUM(G23:G25)</f>
        <v>0</v>
      </c>
    </row>
    <row r="27" spans="2:16" ht="15.75" x14ac:dyDescent="0.25">
      <c r="B27" s="3"/>
      <c r="C27" s="3"/>
      <c r="E27" s="10"/>
      <c r="F27" s="11"/>
      <c r="G27" s="11"/>
    </row>
    <row r="28" spans="2:16" ht="11.25" customHeight="1" x14ac:dyDescent="0.25">
      <c r="B28" s="3"/>
      <c r="C28" s="3"/>
      <c r="E28" s="10"/>
      <c r="F28" s="11"/>
      <c r="G28" s="11"/>
    </row>
    <row r="29" spans="2:16" ht="11.1" customHeight="1" x14ac:dyDescent="0.25">
      <c r="B29" s="3"/>
      <c r="C29" s="3"/>
      <c r="E29" s="10"/>
      <c r="F29" s="11"/>
      <c r="G29" s="11"/>
    </row>
    <row r="30" spans="2:16" ht="15.75" x14ac:dyDescent="0.25">
      <c r="B30" s="3"/>
      <c r="C30" s="3"/>
      <c r="D30" s="39" t="str">
        <f>CONCATENATE("Summa bruttolön ",Inställningar!B1," (inkl denna lön):")</f>
        <v>Summa bruttolön 2020 (inkl denna lön):</v>
      </c>
      <c r="E30" s="40"/>
      <c r="F30" s="41"/>
      <c r="G30" s="42">
        <f>Summa!K3</f>
        <v>0</v>
      </c>
      <c r="K30" s="66"/>
    </row>
    <row r="31" spans="2:16" ht="15.75" x14ac:dyDescent="0.25">
      <c r="B31" s="3"/>
      <c r="C31" s="3"/>
      <c r="D31" s="39" t="str">
        <f>CONCATENATE("Summa preliminärskatt ",Inställningar!B1," (inkl denna lön):")</f>
        <v>Summa preliminärskatt 2020 (inkl denna lön):</v>
      </c>
      <c r="E31" s="40"/>
      <c r="F31" s="40"/>
      <c r="G31" s="42">
        <f>Summa!M3</f>
        <v>0</v>
      </c>
    </row>
    <row r="32" spans="2:16" ht="15.75" x14ac:dyDescent="0.25">
      <c r="B32" s="3"/>
      <c r="C32" s="3"/>
      <c r="D32" s="39" t="str">
        <f>CONCATENATE("Summa sociala avgifter ",Inställningar!B1," (inkl denna lön):")</f>
        <v>Summa sociala avgifter 2020 (inkl denna lön):</v>
      </c>
      <c r="E32" s="40"/>
      <c r="F32" s="40"/>
      <c r="G32" s="42">
        <f>Summa!L3</f>
        <v>0</v>
      </c>
      <c r="P32" s="35"/>
    </row>
    <row r="33" spans="2:13" ht="15.75" x14ac:dyDescent="0.25">
      <c r="B33" s="3"/>
      <c r="C33" s="3"/>
      <c r="D33" s="39" t="str">
        <f>CONCATENATE("Summa bilförmån ",Inställningar!B1," (inkl denna lön):")</f>
        <v>Summa bilförmån 2020 (inkl denna lön):</v>
      </c>
      <c r="E33" s="40"/>
      <c r="F33" s="40"/>
      <c r="G33" s="42">
        <f>Summa!N3</f>
        <v>0</v>
      </c>
    </row>
    <row r="34" spans="2:13" ht="15.75" x14ac:dyDescent="0.25">
      <c r="B34" s="3"/>
      <c r="C34" s="3"/>
      <c r="D34" s="39" t="str">
        <f>CONCATENATE("Summa drivmedelsförmån ",Inställningar!B1," (inkl denna lön):")</f>
        <v>Summa drivmedelsförmån 2020 (inkl denna lön):</v>
      </c>
      <c r="E34" s="40"/>
      <c r="F34" s="40"/>
      <c r="G34" s="42">
        <f>Summa!O3</f>
        <v>0</v>
      </c>
    </row>
    <row r="35" spans="2:13" ht="15.75" x14ac:dyDescent="0.25">
      <c r="B35" s="3"/>
      <c r="C35" s="3"/>
      <c r="D35" s="39"/>
      <c r="E35" s="40"/>
      <c r="F35" s="40"/>
      <c r="G35" s="42"/>
    </row>
    <row r="36" spans="2:13" ht="15.75" x14ac:dyDescent="0.25">
      <c r="E36" s="10"/>
      <c r="F36" s="7" t="s">
        <v>21</v>
      </c>
      <c r="G36" s="30">
        <f>G14</f>
        <v>0</v>
      </c>
    </row>
    <row r="37" spans="2:13" x14ac:dyDescent="0.2">
      <c r="M37" s="40"/>
    </row>
    <row r="38" spans="2:13" ht="15.75" x14ac:dyDescent="0.25">
      <c r="B38" s="6"/>
      <c r="C38" s="6"/>
      <c r="D38" s="6"/>
      <c r="E38" s="6"/>
      <c r="G38" s="7" t="s">
        <v>22</v>
      </c>
    </row>
    <row r="39" spans="2:13" ht="15.75" x14ac:dyDescent="0.25">
      <c r="B39" s="11"/>
      <c r="C39" s="11"/>
      <c r="D39" s="11"/>
      <c r="E39" s="11"/>
      <c r="F39" s="12"/>
      <c r="G39" s="14">
        <f>G14+G21+G28</f>
        <v>0</v>
      </c>
    </row>
    <row r="40" spans="2:13" ht="3" customHeight="1" x14ac:dyDescent="0.2"/>
    <row r="41" spans="2:13" x14ac:dyDescent="0.2">
      <c r="B41" s="37" t="s">
        <v>23</v>
      </c>
      <c r="C41" s="38"/>
      <c r="D41" s="37" t="s">
        <v>24</v>
      </c>
      <c r="E41" s="37" t="s">
        <v>25</v>
      </c>
      <c r="F41" s="31"/>
    </row>
    <row r="42" spans="2:13" x14ac:dyDescent="0.2">
      <c r="B42" s="31">
        <v>1940</v>
      </c>
      <c r="C42" s="31" t="s">
        <v>26</v>
      </c>
      <c r="D42" s="32"/>
      <c r="E42" s="34">
        <f>G39</f>
        <v>0</v>
      </c>
      <c r="F42" s="31"/>
    </row>
    <row r="43" spans="2:13" x14ac:dyDescent="0.2">
      <c r="B43" s="31">
        <v>7220</v>
      </c>
      <c r="C43" s="31" t="s">
        <v>27</v>
      </c>
      <c r="D43" s="35">
        <f>G36</f>
        <v>0</v>
      </c>
      <c r="E43" s="35"/>
      <c r="F43" s="31"/>
    </row>
    <row r="44" spans="2:13" x14ac:dyDescent="0.2">
      <c r="B44" s="31">
        <v>7397</v>
      </c>
      <c r="C44" s="31" t="s">
        <v>28</v>
      </c>
      <c r="D44" s="35">
        <f>G15+G16</f>
        <v>0</v>
      </c>
      <c r="E44" s="32"/>
      <c r="F44" s="31"/>
    </row>
    <row r="45" spans="2:13" x14ac:dyDescent="0.2">
      <c r="B45" s="31">
        <v>2710</v>
      </c>
      <c r="C45" s="31" t="s">
        <v>97</v>
      </c>
      <c r="D45" s="36"/>
      <c r="E45" s="35">
        <f>-G21</f>
        <v>0</v>
      </c>
      <c r="F45" s="31"/>
    </row>
    <row r="46" spans="2:13" x14ac:dyDescent="0.2">
      <c r="B46" s="31">
        <v>2731</v>
      </c>
      <c r="C46" s="31" t="s">
        <v>98</v>
      </c>
      <c r="D46" s="32"/>
      <c r="E46" s="35">
        <f>G26</f>
        <v>0</v>
      </c>
      <c r="F46" s="31"/>
    </row>
    <row r="47" spans="2:13" x14ac:dyDescent="0.2">
      <c r="B47" s="31">
        <v>7510</v>
      </c>
      <c r="C47" s="31" t="s">
        <v>29</v>
      </c>
      <c r="D47" s="35">
        <f>E46</f>
        <v>0</v>
      </c>
      <c r="E47" s="32"/>
      <c r="F47" s="31"/>
    </row>
    <row r="48" spans="2:13" x14ac:dyDescent="0.2">
      <c r="B48" s="31">
        <v>7398</v>
      </c>
      <c r="C48" s="31" t="s">
        <v>30</v>
      </c>
      <c r="D48" s="36"/>
      <c r="E48" s="35">
        <f>G16</f>
        <v>0</v>
      </c>
    </row>
    <row r="49" spans="2:6" x14ac:dyDescent="0.2">
      <c r="B49" s="31">
        <v>7399</v>
      </c>
      <c r="C49" s="31" t="s">
        <v>31</v>
      </c>
      <c r="D49" s="36"/>
      <c r="E49" s="35">
        <f>G15</f>
        <v>0</v>
      </c>
    </row>
    <row r="50" spans="2:6" ht="8.25" customHeight="1" x14ac:dyDescent="0.2">
      <c r="B50" s="31"/>
      <c r="D50" s="33"/>
      <c r="E50" s="33"/>
    </row>
    <row r="51" spans="2:6" x14ac:dyDescent="0.2">
      <c r="B51" s="2" t="s">
        <v>32</v>
      </c>
      <c r="C51" s="2"/>
      <c r="D51" s="2" t="s">
        <v>33</v>
      </c>
      <c r="E51" s="2"/>
      <c r="F51" s="2" t="s">
        <v>34</v>
      </c>
    </row>
    <row r="52" spans="2:6" ht="15.75" x14ac:dyDescent="0.25">
      <c r="B52" s="18" t="str">
        <f>Inställningar!B11</f>
        <v>MYTCO AB</v>
      </c>
      <c r="C52" s="3"/>
      <c r="D52" s="17" t="str">
        <f>Inställningar!B15</f>
        <v>0733-240771</v>
      </c>
      <c r="E52" s="19"/>
      <c r="F52" s="17" t="str">
        <f>Inställningar!B16</f>
        <v>info@mytco.se</v>
      </c>
    </row>
    <row r="53" spans="2:6" ht="15.75" x14ac:dyDescent="0.25">
      <c r="B53" s="17" t="str">
        <f>Inställningar!B12</f>
        <v>Silurvägen 3</v>
      </c>
      <c r="C53" s="3"/>
      <c r="D53" s="2" t="s">
        <v>36</v>
      </c>
      <c r="E53" s="3" t="s">
        <v>37</v>
      </c>
      <c r="F53" s="2" t="s">
        <v>38</v>
      </c>
    </row>
    <row r="54" spans="2:6" ht="15.75" x14ac:dyDescent="0.25">
      <c r="B54" s="17" t="str">
        <f>Inställningar!B13</f>
        <v>595 44 Mjölby</v>
      </c>
      <c r="C54" s="3"/>
      <c r="D54" s="17" t="str">
        <f>Inställningar!B14</f>
        <v>556736-5035</v>
      </c>
      <c r="E54" s="43"/>
      <c r="F54" s="16" t="s">
        <v>41</v>
      </c>
    </row>
    <row r="55" spans="2:6" ht="15.75" x14ac:dyDescent="0.25">
      <c r="C55" s="3"/>
      <c r="D55" s="3"/>
      <c r="E55" s="3"/>
    </row>
  </sheetData>
  <phoneticPr fontId="0" type="noConversion"/>
  <pageMargins left="0.55118110236220474" right="0.19685039370078741" top="0.51181102362204722" bottom="0.98425196850393704" header="0.43307086614173229" footer="0.51181102362204722"/>
  <pageSetup paperSize="9" scale="96" orientation="portrait" r:id="rId1"/>
  <headerFooter alignWithMargins="0"/>
  <rowBreaks count="2" manualBreakCount="2">
    <brk id="54" max="16383" man="1"/>
    <brk id="10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A1:S16"/>
  <sheetViews>
    <sheetView workbookViewId="0">
      <selection activeCell="C11" sqref="C11"/>
    </sheetView>
  </sheetViews>
  <sheetFormatPr defaultRowHeight="12.75" x14ac:dyDescent="0.2"/>
  <cols>
    <col min="1" max="1" width="17.7109375" bestFit="1" customWidth="1"/>
    <col min="3" max="3" width="21.7109375" style="49" bestFit="1" customWidth="1"/>
    <col min="4" max="19" width="9.140625" style="49"/>
  </cols>
  <sheetData>
    <row r="1" spans="1:14" x14ac:dyDescent="0.2">
      <c r="A1" s="44" t="s">
        <v>53</v>
      </c>
      <c r="B1" s="44">
        <v>2020</v>
      </c>
      <c r="C1" s="45" t="s">
        <v>3</v>
      </c>
      <c r="D1" s="45" t="s">
        <v>42</v>
      </c>
      <c r="E1" s="45" t="s">
        <v>54</v>
      </c>
      <c r="F1" s="45" t="s">
        <v>55</v>
      </c>
      <c r="G1" s="45" t="s">
        <v>45</v>
      </c>
      <c r="H1" s="45" t="s">
        <v>56</v>
      </c>
      <c r="I1" s="45" t="s">
        <v>57</v>
      </c>
      <c r="J1" s="45" t="s">
        <v>48</v>
      </c>
      <c r="K1" s="45" t="s">
        <v>49</v>
      </c>
      <c r="L1" s="45" t="s">
        <v>50</v>
      </c>
      <c r="M1" s="45" t="s">
        <v>51</v>
      </c>
      <c r="N1" s="45" t="s">
        <v>52</v>
      </c>
    </row>
    <row r="2" spans="1:14" x14ac:dyDescent="0.2">
      <c r="A2" t="s">
        <v>58</v>
      </c>
      <c r="C2" s="49">
        <v>0.4</v>
      </c>
      <c r="D2" s="49">
        <v>0.4</v>
      </c>
      <c r="E2" s="49">
        <v>0.4</v>
      </c>
      <c r="F2" s="49">
        <v>0.4</v>
      </c>
      <c r="G2" s="49">
        <v>0.4</v>
      </c>
      <c r="H2" s="49">
        <v>0.4</v>
      </c>
      <c r="I2" s="49">
        <v>0.4</v>
      </c>
      <c r="J2" s="49">
        <v>0.4</v>
      </c>
      <c r="K2" s="49">
        <v>0.4</v>
      </c>
      <c r="L2" s="49">
        <v>0.4</v>
      </c>
      <c r="M2" s="49">
        <v>0.4</v>
      </c>
      <c r="N2" s="49">
        <v>0.4</v>
      </c>
    </row>
    <row r="3" spans="1:14" x14ac:dyDescent="0.2">
      <c r="A3" s="40" t="s">
        <v>27</v>
      </c>
      <c r="B3">
        <v>50000</v>
      </c>
    </row>
    <row r="4" spans="1:14" x14ac:dyDescent="0.2">
      <c r="A4" t="s">
        <v>59</v>
      </c>
      <c r="B4">
        <v>5000</v>
      </c>
    </row>
    <row r="5" spans="1:14" x14ac:dyDescent="0.2">
      <c r="A5" t="s">
        <v>60</v>
      </c>
      <c r="B5" s="71">
        <f>14.5*0.65</f>
        <v>9.4250000000000007</v>
      </c>
      <c r="C5" s="73" t="s">
        <v>61</v>
      </c>
    </row>
    <row r="6" spans="1:14" x14ac:dyDescent="0.2">
      <c r="A6" t="s">
        <v>62</v>
      </c>
      <c r="B6" s="72" t="s">
        <v>63</v>
      </c>
    </row>
    <row r="7" spans="1:14" x14ac:dyDescent="0.2">
      <c r="A7" t="s">
        <v>64</v>
      </c>
      <c r="B7" t="s">
        <v>65</v>
      </c>
    </row>
    <row r="8" spans="1:14" x14ac:dyDescent="0.2">
      <c r="A8" t="s">
        <v>4</v>
      </c>
      <c r="B8" t="s">
        <v>5</v>
      </c>
    </row>
    <row r="9" spans="1:14" x14ac:dyDescent="0.2">
      <c r="A9" t="s">
        <v>88</v>
      </c>
      <c r="B9" t="s">
        <v>7</v>
      </c>
    </row>
    <row r="10" spans="1:14" x14ac:dyDescent="0.2">
      <c r="A10" t="s">
        <v>89</v>
      </c>
      <c r="B10" t="s">
        <v>39</v>
      </c>
    </row>
    <row r="11" spans="1:14" x14ac:dyDescent="0.2">
      <c r="A11" t="s">
        <v>90</v>
      </c>
      <c r="B11" t="s">
        <v>0</v>
      </c>
    </row>
    <row r="12" spans="1:14" x14ac:dyDescent="0.2">
      <c r="A12" t="s">
        <v>91</v>
      </c>
      <c r="B12" t="s">
        <v>7</v>
      </c>
    </row>
    <row r="13" spans="1:14" x14ac:dyDescent="0.2">
      <c r="A13" t="s">
        <v>92</v>
      </c>
      <c r="B13" t="s">
        <v>39</v>
      </c>
    </row>
    <row r="14" spans="1:14" x14ac:dyDescent="0.2">
      <c r="A14" s="40" t="s">
        <v>93</v>
      </c>
      <c r="B14" s="40" t="s">
        <v>40</v>
      </c>
    </row>
    <row r="15" spans="1:14" x14ac:dyDescent="0.2">
      <c r="A15" s="40" t="s">
        <v>94</v>
      </c>
      <c r="B15" s="40" t="s">
        <v>35</v>
      </c>
    </row>
    <row r="16" spans="1:14" x14ac:dyDescent="0.2">
      <c r="A16" s="40" t="s">
        <v>95</v>
      </c>
      <c r="B16" s="75" t="s">
        <v>96</v>
      </c>
    </row>
  </sheetData>
  <phoneticPr fontId="12" type="noConversion"/>
  <hyperlinks>
    <hyperlink ref="B16" r:id="rId1" xr:uid="{F36AAFA4-CC72-459F-B873-16F9A8D33962}"/>
  </hyperlinks>
  <pageMargins left="0.75" right="0.75" top="1" bottom="1" header="0.5" footer="0.5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4"/>
  <dimension ref="A1:P45"/>
  <sheetViews>
    <sheetView workbookViewId="0">
      <selection activeCell="I59" sqref="I59"/>
    </sheetView>
  </sheetViews>
  <sheetFormatPr defaultRowHeight="12.75" outlineLevelRow="1" x14ac:dyDescent="0.2"/>
  <cols>
    <col min="1" max="1" width="14.85546875" bestFit="1" customWidth="1"/>
    <col min="2" max="2" width="12.42578125" style="49" bestFit="1" customWidth="1"/>
    <col min="3" max="4" width="15.42578125" style="49" bestFit="1" customWidth="1"/>
    <col min="5" max="5" width="18.7109375" style="49" bestFit="1" customWidth="1"/>
    <col min="6" max="6" width="15.42578125" style="49" customWidth="1"/>
    <col min="7" max="7" width="12.140625" style="49" customWidth="1"/>
    <col min="8" max="9" width="16.140625" style="49" customWidth="1"/>
    <col min="10" max="10" width="10.85546875" style="49" bestFit="1" customWidth="1"/>
    <col min="11" max="12" width="17.7109375" bestFit="1" customWidth="1"/>
    <col min="13" max="13" width="16.140625" customWidth="1"/>
    <col min="14" max="14" width="16.7109375" bestFit="1" customWidth="1"/>
    <col min="15" max="15" width="21.7109375" bestFit="1" customWidth="1"/>
    <col min="16" max="16" width="22.85546875" bestFit="1" customWidth="1"/>
    <col min="17" max="17" width="13.5703125" bestFit="1" customWidth="1"/>
  </cols>
  <sheetData>
    <row r="1" spans="1:16" x14ac:dyDescent="0.2">
      <c r="B1" s="45" t="s">
        <v>66</v>
      </c>
      <c r="C1" s="45" t="s">
        <v>67</v>
      </c>
      <c r="D1" s="45" t="s">
        <v>68</v>
      </c>
      <c r="E1" s="45" t="s">
        <v>69</v>
      </c>
      <c r="F1" s="45" t="s">
        <v>70</v>
      </c>
      <c r="G1" s="45" t="s">
        <v>71</v>
      </c>
      <c r="H1" s="45" t="s">
        <v>60</v>
      </c>
      <c r="I1" s="45" t="s">
        <v>72</v>
      </c>
      <c r="J1" s="45" t="s">
        <v>73</v>
      </c>
      <c r="K1" s="45" t="s">
        <v>74</v>
      </c>
      <c r="L1" s="45" t="s">
        <v>75</v>
      </c>
      <c r="M1" s="45" t="s">
        <v>76</v>
      </c>
      <c r="N1" s="45" t="s">
        <v>77</v>
      </c>
      <c r="O1" s="45" t="s">
        <v>78</v>
      </c>
      <c r="P1" s="45" t="s">
        <v>79</v>
      </c>
    </row>
    <row r="2" spans="1:16" s="44" customFormat="1" x14ac:dyDescent="0.2">
      <c r="A2" s="44" t="s">
        <v>80</v>
      </c>
      <c r="B2" s="56">
        <f>SUM(B3:B3)</f>
        <v>0</v>
      </c>
      <c r="C2" s="56">
        <f>SUM(C3:C3)</f>
        <v>0</v>
      </c>
      <c r="D2" s="56">
        <f>SUM(D3:D3)</f>
        <v>0</v>
      </c>
      <c r="E2" s="56"/>
      <c r="F2" s="56">
        <f t="shared" ref="F2:F6" si="0">B2+D2</f>
        <v>0</v>
      </c>
      <c r="G2" s="56">
        <f>SUM(G3:G3)</f>
        <v>0</v>
      </c>
      <c r="H2" s="56">
        <f>SUM(H3:H3)</f>
        <v>0</v>
      </c>
      <c r="I2" s="56">
        <f>G2+H2</f>
        <v>0</v>
      </c>
      <c r="J2" s="57">
        <f>SUM(J3:J3)</f>
        <v>0</v>
      </c>
      <c r="K2" s="58">
        <f t="shared" ref="K2:M3" si="1">B2</f>
        <v>0</v>
      </c>
      <c r="L2" s="58">
        <f t="shared" si="1"/>
        <v>0</v>
      </c>
      <c r="M2" s="58">
        <f t="shared" si="1"/>
        <v>0</v>
      </c>
      <c r="N2" s="58">
        <f t="shared" ref="N2:P3" si="2">G2</f>
        <v>0</v>
      </c>
      <c r="O2" s="58">
        <f t="shared" si="2"/>
        <v>0</v>
      </c>
      <c r="P2" s="58">
        <f t="shared" si="2"/>
        <v>0</v>
      </c>
    </row>
    <row r="3" spans="1:16" outlineLevel="1" x14ac:dyDescent="0.2">
      <c r="A3" s="67" t="str">
        <f>Inställningar!B$8</f>
        <v>Mats Berglund</v>
      </c>
      <c r="B3" s="46">
        <f>Januari!$G$36</f>
        <v>0</v>
      </c>
      <c r="C3" s="46">
        <f>Januari!$G$26</f>
        <v>0</v>
      </c>
      <c r="D3" s="46">
        <f>Januari!$G$21</f>
        <v>0</v>
      </c>
      <c r="E3" s="68"/>
      <c r="F3" s="68">
        <f t="shared" si="0"/>
        <v>0</v>
      </c>
      <c r="G3" s="46">
        <f>Januari!$G$15</f>
        <v>0</v>
      </c>
      <c r="H3" s="46">
        <f>Januari!$G$16</f>
        <v>0</v>
      </c>
      <c r="I3" s="46">
        <f t="shared" ref="I3:I25" si="3">G3+H3</f>
        <v>0</v>
      </c>
      <c r="J3" s="47">
        <f>Januari!$E$17</f>
        <v>0</v>
      </c>
      <c r="K3" s="69">
        <f t="shared" si="1"/>
        <v>0</v>
      </c>
      <c r="L3" s="69">
        <f t="shared" si="1"/>
        <v>0</v>
      </c>
      <c r="M3" s="69">
        <f t="shared" si="1"/>
        <v>0</v>
      </c>
      <c r="N3" s="69">
        <f t="shared" si="2"/>
        <v>0</v>
      </c>
      <c r="O3" s="69">
        <f t="shared" si="2"/>
        <v>0</v>
      </c>
      <c r="P3" s="69">
        <f t="shared" si="2"/>
        <v>0</v>
      </c>
    </row>
    <row r="4" spans="1:16" x14ac:dyDescent="0.2">
      <c r="A4" s="44" t="s">
        <v>81</v>
      </c>
      <c r="B4" s="56">
        <f>SUM(B5:B5)</f>
        <v>0</v>
      </c>
      <c r="C4" s="56">
        <f>SUM(C5:C5)</f>
        <v>0</v>
      </c>
      <c r="D4" s="56">
        <f>SUM(D5:D5)</f>
        <v>0</v>
      </c>
      <c r="E4" s="56"/>
      <c r="F4" s="56">
        <f t="shared" si="0"/>
        <v>0</v>
      </c>
      <c r="G4" s="56">
        <f>SUM(G5:G5)</f>
        <v>0</v>
      </c>
      <c r="H4" s="56">
        <f>SUM(H5:H5)</f>
        <v>0</v>
      </c>
      <c r="I4" s="56">
        <f t="shared" si="3"/>
        <v>0</v>
      </c>
      <c r="J4" s="57">
        <f>SUM(J5:J5)</f>
        <v>0</v>
      </c>
      <c r="K4" s="58">
        <f>K2+B4</f>
        <v>0</v>
      </c>
      <c r="L4" s="58">
        <f>L2+C4</f>
        <v>0</v>
      </c>
      <c r="M4" s="58">
        <f>M2+D4</f>
        <v>0</v>
      </c>
      <c r="N4" s="58">
        <f>N2+G4</f>
        <v>0</v>
      </c>
      <c r="O4" s="58">
        <f>O2+H4</f>
        <v>0</v>
      </c>
      <c r="P4" s="58">
        <f>P2+I4</f>
        <v>0</v>
      </c>
    </row>
    <row r="5" spans="1:16" outlineLevel="1" x14ac:dyDescent="0.2">
      <c r="A5" s="67" t="str">
        <f>Inställningar!B$8</f>
        <v>Mats Berglund</v>
      </c>
      <c r="B5" s="46">
        <f>Februari!$G$36</f>
        <v>0</v>
      </c>
      <c r="C5" s="46">
        <f>Februari!$G$26</f>
        <v>0</v>
      </c>
      <c r="D5" s="46">
        <f>Februari!$G$21</f>
        <v>0</v>
      </c>
      <c r="E5" s="68"/>
      <c r="F5" s="68">
        <f t="shared" si="0"/>
        <v>0</v>
      </c>
      <c r="G5" s="46">
        <f>Februari!$G$15</f>
        <v>0</v>
      </c>
      <c r="H5" s="46">
        <f>Februari!$G$16</f>
        <v>0</v>
      </c>
      <c r="I5" s="46">
        <f t="shared" si="3"/>
        <v>0</v>
      </c>
      <c r="J5" s="47">
        <f>Februari!$E$17</f>
        <v>0</v>
      </c>
      <c r="K5" s="53">
        <f>K3+B5</f>
        <v>0</v>
      </c>
      <c r="L5" s="53">
        <f>L3+C5</f>
        <v>0</v>
      </c>
      <c r="M5" s="53">
        <f>M3+D5</f>
        <v>0</v>
      </c>
      <c r="N5" s="53">
        <f>N3+G5</f>
        <v>0</v>
      </c>
      <c r="O5" s="53">
        <f>O3+H5</f>
        <v>0</v>
      </c>
      <c r="P5" s="53">
        <f>P3+I5</f>
        <v>0</v>
      </c>
    </row>
    <row r="6" spans="1:16" x14ac:dyDescent="0.2">
      <c r="A6" s="59" t="s">
        <v>43</v>
      </c>
      <c r="B6" s="60">
        <f>SUM(B7:B7)</f>
        <v>0</v>
      </c>
      <c r="C6" s="60">
        <f>SUM(C7:C7)</f>
        <v>0</v>
      </c>
      <c r="D6" s="60">
        <f>SUM(D7:D7)</f>
        <v>0</v>
      </c>
      <c r="E6" s="60"/>
      <c r="F6" s="60">
        <f t="shared" si="0"/>
        <v>0</v>
      </c>
      <c r="G6" s="60">
        <f>SUM(G7:G7)</f>
        <v>0</v>
      </c>
      <c r="H6" s="60">
        <f>SUM(H7:H7)</f>
        <v>0</v>
      </c>
      <c r="I6" s="60">
        <f t="shared" si="3"/>
        <v>0</v>
      </c>
      <c r="J6" s="61">
        <f>SUM(J7:J7)</f>
        <v>0</v>
      </c>
      <c r="K6" s="62">
        <f>K4+B6</f>
        <v>0</v>
      </c>
      <c r="L6" s="62">
        <f>L4+C6</f>
        <v>0</v>
      </c>
      <c r="M6" s="62">
        <f>M4+D6</f>
        <v>0</v>
      </c>
      <c r="N6" s="62">
        <f>N4+G6</f>
        <v>0</v>
      </c>
      <c r="O6" s="62">
        <f>O4+H6</f>
        <v>0</v>
      </c>
      <c r="P6" s="62">
        <f>P4+I6</f>
        <v>0</v>
      </c>
    </row>
    <row r="7" spans="1:16" outlineLevel="1" x14ac:dyDescent="0.2">
      <c r="A7" s="67" t="str">
        <f>Inställningar!B$8</f>
        <v>Mats Berglund</v>
      </c>
      <c r="B7" s="63">
        <f>Mars!$G$39</f>
        <v>0</v>
      </c>
      <c r="C7" s="63">
        <f>Mars!$G$26</f>
        <v>0</v>
      </c>
      <c r="D7" s="63">
        <f>Mars!$G$21</f>
        <v>0</v>
      </c>
      <c r="E7" s="63"/>
      <c r="F7" s="63">
        <f>B7+D7+E7</f>
        <v>0</v>
      </c>
      <c r="G7" s="46">
        <f>Mars!$G$15</f>
        <v>0</v>
      </c>
      <c r="H7" s="63">
        <f>Mars!$G$16</f>
        <v>0</v>
      </c>
      <c r="I7" s="63">
        <f t="shared" si="3"/>
        <v>0</v>
      </c>
      <c r="J7" s="64">
        <f>Mars!$E$17</f>
        <v>0</v>
      </c>
      <c r="K7" s="65">
        <f>K5+B7</f>
        <v>0</v>
      </c>
      <c r="L7" s="65">
        <f>L5+C7</f>
        <v>0</v>
      </c>
      <c r="M7" s="65">
        <f>M5+D7</f>
        <v>0</v>
      </c>
      <c r="N7" s="65">
        <f>N5+G7</f>
        <v>0</v>
      </c>
      <c r="O7" s="65">
        <f>O5+H7</f>
        <v>0</v>
      </c>
      <c r="P7" s="65">
        <f>P5+I7</f>
        <v>0</v>
      </c>
    </row>
    <row r="8" spans="1:16" x14ac:dyDescent="0.2">
      <c r="A8" s="44" t="s">
        <v>44</v>
      </c>
      <c r="B8" s="56">
        <f>SUM(B9:B9)</f>
        <v>0</v>
      </c>
      <c r="C8" s="56">
        <f>SUM(C9:C9)</f>
        <v>0</v>
      </c>
      <c r="D8" s="56">
        <f>SUM(D9:D9)</f>
        <v>0</v>
      </c>
      <c r="E8" s="56"/>
      <c r="F8" s="56">
        <f t="shared" ref="F8:F25" si="4">B8+D8</f>
        <v>0</v>
      </c>
      <c r="G8" s="56">
        <f>SUM(G9:G9)</f>
        <v>0</v>
      </c>
      <c r="H8" s="56">
        <f>SUM(H9:H9)</f>
        <v>0</v>
      </c>
      <c r="I8" s="56">
        <f t="shared" si="3"/>
        <v>0</v>
      </c>
      <c r="J8" s="57">
        <f>SUM(J9:J9)</f>
        <v>0</v>
      </c>
      <c r="K8" s="58">
        <f>K6+B8</f>
        <v>0</v>
      </c>
      <c r="L8" s="58">
        <f>L6+C8</f>
        <v>0</v>
      </c>
      <c r="M8" s="58">
        <f>M6+D8</f>
        <v>0</v>
      </c>
      <c r="N8" s="58">
        <f>N6+G8</f>
        <v>0</v>
      </c>
      <c r="O8" s="58">
        <f>O6+H8</f>
        <v>0</v>
      </c>
      <c r="P8" s="58">
        <f>P6+I8</f>
        <v>0</v>
      </c>
    </row>
    <row r="9" spans="1:16" outlineLevel="1" x14ac:dyDescent="0.2">
      <c r="A9" s="67" t="str">
        <f>Inställningar!B$8</f>
        <v>Mats Berglund</v>
      </c>
      <c r="B9" s="46">
        <f>April!$G$35</f>
        <v>0</v>
      </c>
      <c r="C9" s="46">
        <f>April!$G$25</f>
        <v>0</v>
      </c>
      <c r="D9" s="46">
        <f>April!$G$21</f>
        <v>0</v>
      </c>
      <c r="E9" s="68"/>
      <c r="F9" s="68">
        <f t="shared" si="4"/>
        <v>0</v>
      </c>
      <c r="G9" s="46">
        <f>April!$G$15</f>
        <v>0</v>
      </c>
      <c r="H9" s="46">
        <f>April!$G$16</f>
        <v>0</v>
      </c>
      <c r="I9" s="46">
        <f t="shared" si="3"/>
        <v>0</v>
      </c>
      <c r="J9" s="47">
        <f>April!$E$17</f>
        <v>0</v>
      </c>
      <c r="K9" s="53">
        <f>K7+B9</f>
        <v>0</v>
      </c>
      <c r="L9" s="53">
        <f>L7+C9</f>
        <v>0</v>
      </c>
      <c r="M9" s="53">
        <f>M7+D9</f>
        <v>0</v>
      </c>
      <c r="N9" s="53">
        <f>N7+G9</f>
        <v>0</v>
      </c>
      <c r="O9" s="53">
        <f>O7+H9</f>
        <v>0</v>
      </c>
      <c r="P9" s="53">
        <f>P7+I9</f>
        <v>0</v>
      </c>
    </row>
    <row r="10" spans="1:16" x14ac:dyDescent="0.2">
      <c r="A10" s="44" t="s">
        <v>45</v>
      </c>
      <c r="B10" s="56">
        <f>SUM(B11:B11)</f>
        <v>0</v>
      </c>
      <c r="C10" s="56">
        <f>SUM(C11:C11)</f>
        <v>0</v>
      </c>
      <c r="D10" s="56">
        <f>SUM(D11:D11)</f>
        <v>0</v>
      </c>
      <c r="E10" s="56"/>
      <c r="F10" s="56">
        <f t="shared" si="4"/>
        <v>0</v>
      </c>
      <c r="G10" s="56">
        <f>SUM(G11:G11)</f>
        <v>0</v>
      </c>
      <c r="H10" s="56">
        <f>SUM(H11:H11)</f>
        <v>0</v>
      </c>
      <c r="I10" s="56">
        <f t="shared" si="3"/>
        <v>0</v>
      </c>
      <c r="J10" s="57">
        <f>SUM(J11:J11)</f>
        <v>0</v>
      </c>
      <c r="K10" s="58">
        <f>K8+B10</f>
        <v>0</v>
      </c>
      <c r="L10" s="58">
        <f>L8+C10</f>
        <v>0</v>
      </c>
      <c r="M10" s="58">
        <f>M8+D10</f>
        <v>0</v>
      </c>
      <c r="N10" s="58">
        <f>N8+G10</f>
        <v>0</v>
      </c>
      <c r="O10" s="58">
        <f>O8+H10</f>
        <v>0</v>
      </c>
      <c r="P10" s="58">
        <f>P8+I10</f>
        <v>0</v>
      </c>
    </row>
    <row r="11" spans="1:16" outlineLevel="1" x14ac:dyDescent="0.2">
      <c r="A11" s="67" t="str">
        <f>Inställningar!B$8</f>
        <v>Mats Berglund</v>
      </c>
      <c r="B11" s="46">
        <f>Maj!$G$35</f>
        <v>0</v>
      </c>
      <c r="C11" s="46">
        <f>Maj!$G$25</f>
        <v>0</v>
      </c>
      <c r="D11" s="46">
        <f>Maj!$G$21</f>
        <v>0</v>
      </c>
      <c r="E11" s="68"/>
      <c r="F11" s="68">
        <f t="shared" si="4"/>
        <v>0</v>
      </c>
      <c r="G11" s="46">
        <f>Maj!$G$15</f>
        <v>0</v>
      </c>
      <c r="H11" s="46">
        <f>Maj!$G$16</f>
        <v>0</v>
      </c>
      <c r="I11" s="46">
        <f t="shared" si="3"/>
        <v>0</v>
      </c>
      <c r="J11" s="47">
        <f>Maj!$E$17</f>
        <v>0</v>
      </c>
      <c r="K11" s="53">
        <f>K9+B11</f>
        <v>0</v>
      </c>
      <c r="L11" s="53">
        <f>L9+C11</f>
        <v>0</v>
      </c>
      <c r="M11" s="53">
        <f>M9+D11</f>
        <v>0</v>
      </c>
      <c r="N11" s="53">
        <f>N9+G11</f>
        <v>0</v>
      </c>
      <c r="O11" s="53">
        <f>O9+H11</f>
        <v>0</v>
      </c>
      <c r="P11" s="53">
        <f>P9+I11</f>
        <v>0</v>
      </c>
    </row>
    <row r="12" spans="1:16" x14ac:dyDescent="0.2">
      <c r="A12" s="44" t="s">
        <v>46</v>
      </c>
      <c r="B12" s="56">
        <f>SUM(B13:B13)</f>
        <v>0</v>
      </c>
      <c r="C12" s="56">
        <f>SUM(C13:C13)</f>
        <v>0</v>
      </c>
      <c r="D12" s="56">
        <f>SUM(D13:D13)</f>
        <v>0</v>
      </c>
      <c r="E12" s="56"/>
      <c r="F12" s="56">
        <f t="shared" si="4"/>
        <v>0</v>
      </c>
      <c r="G12" s="56">
        <f>SUM(G13:G13)</f>
        <v>0</v>
      </c>
      <c r="H12" s="56">
        <f>SUM(H13:H13)</f>
        <v>0</v>
      </c>
      <c r="I12" s="56">
        <f t="shared" si="3"/>
        <v>0</v>
      </c>
      <c r="J12" s="57">
        <f>SUM(J13:J13)</f>
        <v>0</v>
      </c>
      <c r="K12" s="58">
        <f>K10+B12</f>
        <v>0</v>
      </c>
      <c r="L12" s="58">
        <f>L10+C12</f>
        <v>0</v>
      </c>
      <c r="M12" s="58">
        <f>M10+D12</f>
        <v>0</v>
      </c>
      <c r="N12" s="58">
        <f>N10+G12</f>
        <v>0</v>
      </c>
      <c r="O12" s="58">
        <f>O10+H12</f>
        <v>0</v>
      </c>
      <c r="P12" s="58">
        <f>P10+I12</f>
        <v>0</v>
      </c>
    </row>
    <row r="13" spans="1:16" outlineLevel="1" x14ac:dyDescent="0.2">
      <c r="A13" s="67" t="str">
        <f>Inställningar!B$8</f>
        <v>Mats Berglund</v>
      </c>
      <c r="B13" s="46">
        <f>Juni!$G$35</f>
        <v>0</v>
      </c>
      <c r="C13" s="46">
        <f>Juni!$G$25</f>
        <v>0</v>
      </c>
      <c r="D13" s="46">
        <f>Juni!$G$21</f>
        <v>0</v>
      </c>
      <c r="E13" s="68"/>
      <c r="F13" s="68">
        <f t="shared" si="4"/>
        <v>0</v>
      </c>
      <c r="G13" s="46">
        <f>Juni!$G$15</f>
        <v>0</v>
      </c>
      <c r="H13" s="46">
        <f>Juni!$G$16</f>
        <v>0</v>
      </c>
      <c r="I13" s="46">
        <f t="shared" si="3"/>
        <v>0</v>
      </c>
      <c r="J13" s="50">
        <f>Juni!$E$17</f>
        <v>0</v>
      </c>
      <c r="K13" s="53">
        <f>K11+B13</f>
        <v>0</v>
      </c>
      <c r="L13" s="53">
        <f>L11+C13</f>
        <v>0</v>
      </c>
      <c r="M13" s="53">
        <f>M11+D13</f>
        <v>0</v>
      </c>
      <c r="N13" s="53">
        <f>N11+G13</f>
        <v>0</v>
      </c>
      <c r="O13" s="53">
        <f>O11+H13</f>
        <v>0</v>
      </c>
      <c r="P13" s="53">
        <f>P11+I13</f>
        <v>0</v>
      </c>
    </row>
    <row r="14" spans="1:16" x14ac:dyDescent="0.2">
      <c r="A14" s="44" t="s">
        <v>47</v>
      </c>
      <c r="B14" s="56">
        <f>SUM(B15:B15)</f>
        <v>0</v>
      </c>
      <c r="C14" s="56">
        <f>SUM(C15:C15)</f>
        <v>0</v>
      </c>
      <c r="D14" s="56">
        <f>SUM(D15:D15)</f>
        <v>0</v>
      </c>
      <c r="E14" s="56"/>
      <c r="F14" s="56">
        <f t="shared" si="4"/>
        <v>0</v>
      </c>
      <c r="G14" s="56">
        <f>SUM(G15:G15)</f>
        <v>0</v>
      </c>
      <c r="H14" s="56">
        <f>SUM(H15:H15)</f>
        <v>0</v>
      </c>
      <c r="I14" s="56">
        <f t="shared" si="3"/>
        <v>0</v>
      </c>
      <c r="J14" s="57">
        <f>SUM(J15:J15)</f>
        <v>0</v>
      </c>
      <c r="K14" s="58">
        <f>K12+B14</f>
        <v>0</v>
      </c>
      <c r="L14" s="58">
        <f>L12+C14</f>
        <v>0</v>
      </c>
      <c r="M14" s="58">
        <f>M12+D14</f>
        <v>0</v>
      </c>
      <c r="N14" s="58">
        <f>N12+G14</f>
        <v>0</v>
      </c>
      <c r="O14" s="58">
        <f>O12+H14</f>
        <v>0</v>
      </c>
      <c r="P14" s="58">
        <f>P12+I14</f>
        <v>0</v>
      </c>
    </row>
    <row r="15" spans="1:16" outlineLevel="1" x14ac:dyDescent="0.2">
      <c r="A15" s="67" t="str">
        <f>Inställningar!B$8</f>
        <v>Mats Berglund</v>
      </c>
      <c r="B15" s="46">
        <f>Juli!$G$35</f>
        <v>0</v>
      </c>
      <c r="C15" s="46">
        <f>Juli!$G$25</f>
        <v>0</v>
      </c>
      <c r="D15" s="46">
        <f>Juli!$G$21</f>
        <v>0</v>
      </c>
      <c r="E15" s="68"/>
      <c r="F15" s="68">
        <f t="shared" si="4"/>
        <v>0</v>
      </c>
      <c r="G15" s="46">
        <f>Juli!$G$15</f>
        <v>0</v>
      </c>
      <c r="H15" s="46">
        <f>Juli!$G$16</f>
        <v>0</v>
      </c>
      <c r="I15" s="46">
        <f t="shared" si="3"/>
        <v>0</v>
      </c>
      <c r="J15" s="47">
        <f>Juli!$E$17</f>
        <v>0</v>
      </c>
      <c r="K15" s="53">
        <f>K13+B15</f>
        <v>0</v>
      </c>
      <c r="L15" s="53">
        <f>L13+C15</f>
        <v>0</v>
      </c>
      <c r="M15" s="53">
        <f>M13+D15</f>
        <v>0</v>
      </c>
      <c r="N15" s="53">
        <f>N13+G15</f>
        <v>0</v>
      </c>
      <c r="O15" s="53">
        <f>O13+H15</f>
        <v>0</v>
      </c>
      <c r="P15" s="53">
        <f>P13+I15</f>
        <v>0</v>
      </c>
    </row>
    <row r="16" spans="1:16" x14ac:dyDescent="0.2">
      <c r="A16" s="44" t="s">
        <v>82</v>
      </c>
      <c r="B16" s="56">
        <f>SUM(B17:B17)</f>
        <v>0</v>
      </c>
      <c r="C16" s="56">
        <f>SUM(C17:C17)</f>
        <v>0</v>
      </c>
      <c r="D16" s="56">
        <f>SUM(D17:D17)</f>
        <v>0</v>
      </c>
      <c r="E16" s="56"/>
      <c r="F16" s="56">
        <f t="shared" si="4"/>
        <v>0</v>
      </c>
      <c r="G16" s="56">
        <f>SUM(G17:G17)</f>
        <v>0</v>
      </c>
      <c r="H16" s="56">
        <f>SUM(H17:H17)</f>
        <v>0</v>
      </c>
      <c r="I16" s="56">
        <f t="shared" si="3"/>
        <v>0</v>
      </c>
      <c r="J16" s="57">
        <f>SUM(J17:J17)</f>
        <v>0</v>
      </c>
      <c r="K16" s="58">
        <f>K14+B16</f>
        <v>0</v>
      </c>
      <c r="L16" s="58">
        <f>L14+C16</f>
        <v>0</v>
      </c>
      <c r="M16" s="58">
        <f>M14+D16</f>
        <v>0</v>
      </c>
      <c r="N16" s="58">
        <f>N14+G16</f>
        <v>0</v>
      </c>
      <c r="O16" s="58">
        <f>O14+H16</f>
        <v>0</v>
      </c>
      <c r="P16" s="58">
        <f>P14+I16</f>
        <v>0</v>
      </c>
    </row>
    <row r="17" spans="1:16" outlineLevel="1" x14ac:dyDescent="0.2">
      <c r="A17" s="67" t="str">
        <f>Inställningar!B$8</f>
        <v>Mats Berglund</v>
      </c>
      <c r="B17" s="46">
        <f>Augusti!$G$35</f>
        <v>0</v>
      </c>
      <c r="C17" s="46">
        <f>Augusti!$G$25</f>
        <v>0</v>
      </c>
      <c r="D17" s="46">
        <f>Augusti!$G$21</f>
        <v>0</v>
      </c>
      <c r="E17" s="68"/>
      <c r="F17" s="68">
        <f t="shared" si="4"/>
        <v>0</v>
      </c>
      <c r="G17" s="46">
        <f>Augusti!$G$15</f>
        <v>0</v>
      </c>
      <c r="H17" s="46">
        <f>Augusti!$G$16</f>
        <v>0</v>
      </c>
      <c r="I17" s="46">
        <f t="shared" si="3"/>
        <v>0</v>
      </c>
      <c r="J17" s="47">
        <f>Augusti!$E$17</f>
        <v>0</v>
      </c>
      <c r="K17" s="53">
        <f>K15+B17</f>
        <v>0</v>
      </c>
      <c r="L17" s="53">
        <f>L15+C17</f>
        <v>0</v>
      </c>
      <c r="M17" s="53">
        <f>M15+D17</f>
        <v>0</v>
      </c>
      <c r="N17" s="53">
        <f>N15+G17</f>
        <v>0</v>
      </c>
      <c r="O17" s="53">
        <f>O15+H17</f>
        <v>0</v>
      </c>
      <c r="P17" s="53">
        <f>P15+I17</f>
        <v>0</v>
      </c>
    </row>
    <row r="18" spans="1:16" x14ac:dyDescent="0.2">
      <c r="A18" s="44" t="s">
        <v>83</v>
      </c>
      <c r="B18" s="56">
        <f>SUM(B19:B19)</f>
        <v>0</v>
      </c>
      <c r="C18" s="56">
        <f>SUM(C19:C19)</f>
        <v>0</v>
      </c>
      <c r="D18" s="56">
        <f>SUM(D19:D19)</f>
        <v>0</v>
      </c>
      <c r="E18" s="56"/>
      <c r="F18" s="56">
        <f t="shared" si="4"/>
        <v>0</v>
      </c>
      <c r="G18" s="56">
        <f>SUM(G19:G19)</f>
        <v>0</v>
      </c>
      <c r="H18" s="56">
        <f>SUM(H19:H19)</f>
        <v>0</v>
      </c>
      <c r="I18" s="56">
        <f t="shared" si="3"/>
        <v>0</v>
      </c>
      <c r="J18" s="57">
        <f>SUM(J19:J19)</f>
        <v>0</v>
      </c>
      <c r="K18" s="58">
        <f>K16+B18</f>
        <v>0</v>
      </c>
      <c r="L18" s="58">
        <f>L16+C18</f>
        <v>0</v>
      </c>
      <c r="M18" s="58">
        <f>M16+D18</f>
        <v>0</v>
      </c>
      <c r="N18" s="58">
        <f>N16+G18</f>
        <v>0</v>
      </c>
      <c r="O18" s="58">
        <f>O16+H18</f>
        <v>0</v>
      </c>
      <c r="P18" s="58">
        <f>P16+I18</f>
        <v>0</v>
      </c>
    </row>
    <row r="19" spans="1:16" outlineLevel="1" x14ac:dyDescent="0.2">
      <c r="A19" s="67" t="str">
        <f>Inställningar!B$8</f>
        <v>Mats Berglund</v>
      </c>
      <c r="B19" s="46">
        <f>September!$G$35</f>
        <v>0</v>
      </c>
      <c r="C19" s="46">
        <f>September!$G$25</f>
        <v>0</v>
      </c>
      <c r="D19" s="46">
        <f>September!$G$21</f>
        <v>0</v>
      </c>
      <c r="E19" s="68"/>
      <c r="F19" s="68">
        <f t="shared" si="4"/>
        <v>0</v>
      </c>
      <c r="G19" s="46">
        <f>September!$G$15</f>
        <v>0</v>
      </c>
      <c r="H19" s="46">
        <f>September!$G$16</f>
        <v>0</v>
      </c>
      <c r="I19" s="46">
        <f t="shared" si="3"/>
        <v>0</v>
      </c>
      <c r="J19" s="47">
        <f>September!$E$17</f>
        <v>0</v>
      </c>
      <c r="K19" s="53">
        <f>K17+B19</f>
        <v>0</v>
      </c>
      <c r="L19" s="53">
        <f>L17+C19</f>
        <v>0</v>
      </c>
      <c r="M19" s="53">
        <f>M17+D19</f>
        <v>0</v>
      </c>
      <c r="N19" s="53">
        <f>N17+G19</f>
        <v>0</v>
      </c>
      <c r="O19" s="53">
        <f>O17+H19</f>
        <v>0</v>
      </c>
      <c r="P19" s="53">
        <f>P17+I19</f>
        <v>0</v>
      </c>
    </row>
    <row r="20" spans="1:16" x14ac:dyDescent="0.2">
      <c r="A20" s="44" t="s">
        <v>84</v>
      </c>
      <c r="B20" s="56">
        <f>SUM(B21:B21)</f>
        <v>0</v>
      </c>
      <c r="C20" s="56">
        <f>SUM(C21:C21)</f>
        <v>0</v>
      </c>
      <c r="D20" s="56">
        <f>SUM(D21:D21)</f>
        <v>0</v>
      </c>
      <c r="E20" s="56"/>
      <c r="F20" s="56">
        <f t="shared" si="4"/>
        <v>0</v>
      </c>
      <c r="G20" s="56">
        <f>SUM(G21:G21)</f>
        <v>0</v>
      </c>
      <c r="H20" s="56">
        <f>SUM(H21:H21)</f>
        <v>0</v>
      </c>
      <c r="I20" s="56">
        <f t="shared" si="3"/>
        <v>0</v>
      </c>
      <c r="J20" s="57">
        <f>SUM(J21:J21)</f>
        <v>0</v>
      </c>
      <c r="K20" s="58">
        <f>K18+B20</f>
        <v>0</v>
      </c>
      <c r="L20" s="58">
        <f>L18+C20</f>
        <v>0</v>
      </c>
      <c r="M20" s="58">
        <f>M18+D20</f>
        <v>0</v>
      </c>
      <c r="N20" s="58">
        <f>N18+G20</f>
        <v>0</v>
      </c>
      <c r="O20" s="58">
        <f>O18+H20</f>
        <v>0</v>
      </c>
      <c r="P20" s="58">
        <f>P18+I20</f>
        <v>0</v>
      </c>
    </row>
    <row r="21" spans="1:16" outlineLevel="1" x14ac:dyDescent="0.2">
      <c r="A21" s="67" t="str">
        <f>Inställningar!B$8</f>
        <v>Mats Berglund</v>
      </c>
      <c r="B21" s="46">
        <f>Oktober!$G$35</f>
        <v>0</v>
      </c>
      <c r="C21" s="46">
        <f>Oktober!$G$25</f>
        <v>0</v>
      </c>
      <c r="D21" s="46">
        <f>Oktober!$G$21</f>
        <v>0</v>
      </c>
      <c r="E21" s="68"/>
      <c r="F21" s="68">
        <f t="shared" si="4"/>
        <v>0</v>
      </c>
      <c r="G21" s="46">
        <f>Oktober!$G$15</f>
        <v>0</v>
      </c>
      <c r="H21" s="46">
        <f>Oktober!$G$16</f>
        <v>0</v>
      </c>
      <c r="I21" s="46">
        <f t="shared" si="3"/>
        <v>0</v>
      </c>
      <c r="J21" s="47">
        <f>Oktober!$E$17</f>
        <v>0</v>
      </c>
      <c r="K21" s="53">
        <f>K19+B21</f>
        <v>0</v>
      </c>
      <c r="L21" s="53">
        <f>L19+C21</f>
        <v>0</v>
      </c>
      <c r="M21" s="53">
        <f>M19+D21</f>
        <v>0</v>
      </c>
      <c r="N21" s="53">
        <f>N19+G21</f>
        <v>0</v>
      </c>
      <c r="O21" s="53">
        <f>O19+H21</f>
        <v>0</v>
      </c>
      <c r="P21" s="53">
        <f>P19+I21</f>
        <v>0</v>
      </c>
    </row>
    <row r="22" spans="1:16" x14ac:dyDescent="0.2">
      <c r="A22" s="44" t="s">
        <v>85</v>
      </c>
      <c r="B22" s="56">
        <f>SUM(B23:B23)</f>
        <v>0</v>
      </c>
      <c r="C22" s="56">
        <f>SUM(C23:C23)</f>
        <v>0</v>
      </c>
      <c r="D22" s="56">
        <f>SUM(D23:D23)</f>
        <v>0</v>
      </c>
      <c r="E22" s="56"/>
      <c r="F22" s="56">
        <f t="shared" si="4"/>
        <v>0</v>
      </c>
      <c r="G22" s="56">
        <f>SUM(G23:G23)</f>
        <v>0</v>
      </c>
      <c r="H22" s="56">
        <f>SUM(H23:H23)</f>
        <v>0</v>
      </c>
      <c r="I22" s="56">
        <f t="shared" si="3"/>
        <v>0</v>
      </c>
      <c r="J22" s="57">
        <f>SUM(J23:J23)</f>
        <v>0</v>
      </c>
      <c r="K22" s="58">
        <f>K20+B22</f>
        <v>0</v>
      </c>
      <c r="L22" s="58">
        <f>L20+C22</f>
        <v>0</v>
      </c>
      <c r="M22" s="58">
        <f>M20+D22</f>
        <v>0</v>
      </c>
      <c r="N22" s="58">
        <f>N20+G22</f>
        <v>0</v>
      </c>
      <c r="O22" s="58">
        <f>O20+H22</f>
        <v>0</v>
      </c>
      <c r="P22" s="58">
        <f>P20+I22</f>
        <v>0</v>
      </c>
    </row>
    <row r="23" spans="1:16" outlineLevel="1" x14ac:dyDescent="0.2">
      <c r="A23" s="67" t="str">
        <f>Inställningar!B$8</f>
        <v>Mats Berglund</v>
      </c>
      <c r="B23" s="46">
        <f>November!$G$35</f>
        <v>0</v>
      </c>
      <c r="C23" s="46">
        <f>November!$G$25</f>
        <v>0</v>
      </c>
      <c r="D23" s="46">
        <f>November!$G$21</f>
        <v>0</v>
      </c>
      <c r="E23" s="68"/>
      <c r="F23" s="68">
        <f t="shared" si="4"/>
        <v>0</v>
      </c>
      <c r="G23" s="46">
        <f>November!$G$15</f>
        <v>0</v>
      </c>
      <c r="H23" s="46">
        <f>November!$G$16</f>
        <v>0</v>
      </c>
      <c r="I23" s="46">
        <f t="shared" si="3"/>
        <v>0</v>
      </c>
      <c r="J23" s="47">
        <f>November!$E$17</f>
        <v>0</v>
      </c>
      <c r="K23" s="53">
        <f>K21+B23</f>
        <v>0</v>
      </c>
      <c r="L23" s="53">
        <f>L21+C23</f>
        <v>0</v>
      </c>
      <c r="M23" s="53">
        <f>M21+D23</f>
        <v>0</v>
      </c>
      <c r="N23" s="53">
        <f>N21+G23</f>
        <v>0</v>
      </c>
      <c r="O23" s="53">
        <f>O21+H23</f>
        <v>0</v>
      </c>
      <c r="P23" s="53">
        <f>P21+I23</f>
        <v>0</v>
      </c>
    </row>
    <row r="24" spans="1:16" x14ac:dyDescent="0.2">
      <c r="A24" s="44" t="s">
        <v>86</v>
      </c>
      <c r="B24" s="56">
        <f>SUM(B25:B25)</f>
        <v>0</v>
      </c>
      <c r="C24" s="56">
        <f>SUM(C25:C25)</f>
        <v>0</v>
      </c>
      <c r="D24" s="56">
        <f>SUM(D25:D25)</f>
        <v>0</v>
      </c>
      <c r="E24" s="56"/>
      <c r="F24" s="56">
        <f t="shared" si="4"/>
        <v>0</v>
      </c>
      <c r="G24" s="56">
        <f>SUM(G25:G25)</f>
        <v>0</v>
      </c>
      <c r="H24" s="56">
        <f>SUM(H25:H25)</f>
        <v>0</v>
      </c>
      <c r="I24" s="56">
        <f t="shared" si="3"/>
        <v>0</v>
      </c>
      <c r="J24" s="57">
        <f>SUM(J25:J25)</f>
        <v>0</v>
      </c>
      <c r="K24" s="58">
        <f>K22+B24</f>
        <v>0</v>
      </c>
      <c r="L24" s="58">
        <f>L22+C24</f>
        <v>0</v>
      </c>
      <c r="M24" s="58">
        <f>M22+D24</f>
        <v>0</v>
      </c>
      <c r="N24" s="58">
        <f>N22+G24</f>
        <v>0</v>
      </c>
      <c r="O24" s="58">
        <f>O22+H24</f>
        <v>0</v>
      </c>
      <c r="P24" s="58">
        <f>P22+I24</f>
        <v>0</v>
      </c>
    </row>
    <row r="25" spans="1:16" outlineLevel="1" x14ac:dyDescent="0.2">
      <c r="A25" s="67" t="str">
        <f>Inställningar!B$8</f>
        <v>Mats Berglund</v>
      </c>
      <c r="B25" s="46">
        <f>December!$G$35</f>
        <v>0</v>
      </c>
      <c r="C25" s="46">
        <f>December!$G$25</f>
        <v>0</v>
      </c>
      <c r="D25" s="46">
        <f>December!$G$21</f>
        <v>0</v>
      </c>
      <c r="E25" s="68"/>
      <c r="F25" s="68">
        <f t="shared" si="4"/>
        <v>0</v>
      </c>
      <c r="G25" s="46">
        <f>December!$G$15</f>
        <v>0</v>
      </c>
      <c r="H25" s="46">
        <f>December!$G$16</f>
        <v>0</v>
      </c>
      <c r="I25" s="46">
        <f t="shared" si="3"/>
        <v>0</v>
      </c>
      <c r="J25" s="47">
        <f>December!$E$17</f>
        <v>0</v>
      </c>
      <c r="K25" s="53">
        <f>K23+B25</f>
        <v>0</v>
      </c>
      <c r="L25" s="53">
        <f>L23+C25</f>
        <v>0</v>
      </c>
      <c r="M25" s="53">
        <f>M23+D25</f>
        <v>0</v>
      </c>
      <c r="N25" s="53">
        <f>N23+G25</f>
        <v>0</v>
      </c>
      <c r="O25" s="53">
        <f>O23+H25</f>
        <v>0</v>
      </c>
      <c r="P25" s="53">
        <f>P23+I25</f>
        <v>0</v>
      </c>
    </row>
    <row r="26" spans="1:16" outlineLevel="1" x14ac:dyDescent="0.2">
      <c r="A26" s="67"/>
      <c r="B26" s="46"/>
      <c r="C26" s="46"/>
      <c r="D26" s="46"/>
      <c r="E26" s="46"/>
      <c r="F26" s="46"/>
      <c r="G26" s="46"/>
      <c r="H26" s="46"/>
      <c r="I26" s="46"/>
      <c r="J26" s="47"/>
      <c r="K26" s="53"/>
      <c r="L26" s="53"/>
      <c r="M26" s="53"/>
      <c r="N26" s="53"/>
      <c r="O26" s="53"/>
      <c r="P26" s="53"/>
    </row>
    <row r="27" spans="1:16" x14ac:dyDescent="0.2">
      <c r="A27" s="44" t="s">
        <v>87</v>
      </c>
    </row>
    <row r="28" spans="1:16" x14ac:dyDescent="0.2">
      <c r="A28" s="67" t="str">
        <f>Inställningar!B$8</f>
        <v>Mats Berglund</v>
      </c>
      <c r="B28" s="46">
        <f>B3+B5+B7+B9+B11+B13+B15+B17+B19+B21+B23+B25</f>
        <v>0</v>
      </c>
      <c r="C28" s="46">
        <f>C3+C5+C7+C9+C11+C13+C15+C17+C19+C21+C23+C25</f>
        <v>0</v>
      </c>
      <c r="D28" s="46">
        <f>D3+D5+D7+D9+D11+D13+D15+D17+D19+D21+D23+D25</f>
        <v>0</v>
      </c>
      <c r="E28" s="46">
        <f>E3+E5+E7+E9+E11+E13+E15+E17+E19+E21+E23+E25</f>
        <v>0</v>
      </c>
      <c r="F28" s="46">
        <f>I28/12</f>
        <v>0</v>
      </c>
      <c r="G28" s="46">
        <f>G3+G5+G7+G9+G11+G13+G15+G17+G19+G21+G23+G25</f>
        <v>0</v>
      </c>
      <c r="H28" s="46">
        <f>H3+H5+H7+H9+H11+H13+H15+H17+H19+H21+H23+H25</f>
        <v>0</v>
      </c>
      <c r="I28" s="46">
        <f>G28+H28</f>
        <v>0</v>
      </c>
      <c r="J28" s="50">
        <f>J3+J5+J7+J9+J11+J13+J15+J17+J19+J21+J23+J25</f>
        <v>0</v>
      </c>
      <c r="K28" s="52"/>
      <c r="L28" s="53"/>
      <c r="M28" s="54"/>
      <c r="O28" s="53"/>
      <c r="P28" s="53"/>
    </row>
    <row r="30" spans="1:16" x14ac:dyDescent="0.2">
      <c r="A30" s="70"/>
    </row>
    <row r="31" spans="1:16" x14ac:dyDescent="0.2">
      <c r="B31"/>
      <c r="C31"/>
    </row>
    <row r="32" spans="1:16" x14ac:dyDescent="0.2">
      <c r="B32"/>
      <c r="C32" s="55"/>
    </row>
    <row r="33" spans="2:9" x14ac:dyDescent="0.2">
      <c r="B33"/>
      <c r="C33" s="55"/>
    </row>
    <row r="34" spans="2:9" x14ac:dyDescent="0.2">
      <c r="B34"/>
      <c r="C34" s="53"/>
    </row>
    <row r="35" spans="2:9" x14ac:dyDescent="0.2">
      <c r="B35"/>
      <c r="C35" s="53"/>
    </row>
    <row r="36" spans="2:9" x14ac:dyDescent="0.2">
      <c r="H36" s="48"/>
      <c r="I36" s="48"/>
    </row>
    <row r="39" spans="2:9" x14ac:dyDescent="0.2">
      <c r="I39" s="48"/>
    </row>
    <row r="40" spans="2:9" x14ac:dyDescent="0.2">
      <c r="I40" s="48"/>
    </row>
    <row r="44" spans="2:9" x14ac:dyDescent="0.2">
      <c r="H44" s="48"/>
      <c r="I44" s="74"/>
    </row>
    <row r="45" spans="2:9" x14ac:dyDescent="0.2">
      <c r="H45" s="48"/>
      <c r="I45" s="74"/>
    </row>
  </sheetData>
  <dataConsolidate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P55"/>
  <sheetViews>
    <sheetView showGridLines="0" zoomScale="110" zoomScaleNormal="110" workbookViewId="0">
      <selection activeCell="I19" sqref="I19"/>
    </sheetView>
  </sheetViews>
  <sheetFormatPr defaultColWidth="8.85546875" defaultRowHeight="12.75" x14ac:dyDescent="0.2"/>
  <cols>
    <col min="1" max="1" width="2.28515625" customWidth="1"/>
    <col min="2" max="2" width="11.7109375" customWidth="1"/>
    <col min="3" max="3" width="8.42578125" customWidth="1"/>
    <col min="4" max="4" width="29" customWidth="1"/>
    <col min="5" max="5" width="10.7109375" customWidth="1"/>
    <col min="6" max="6" width="14.42578125" customWidth="1"/>
    <col min="7" max="7" width="15.85546875" customWidth="1"/>
    <col min="8" max="8" width="0.85546875" customWidth="1"/>
    <col min="9" max="9" width="11.28515625" bestFit="1" customWidth="1"/>
    <col min="11" max="11" width="9.85546875" bestFit="1" customWidth="1"/>
    <col min="12" max="12" width="18.7109375" customWidth="1"/>
    <col min="13" max="13" width="17.7109375" customWidth="1"/>
  </cols>
  <sheetData>
    <row r="1" spans="1:7" ht="6" customHeight="1" x14ac:dyDescent="0.2"/>
    <row r="2" spans="1:7" ht="21.75" x14ac:dyDescent="0.3">
      <c r="A2" s="9"/>
      <c r="B2" s="13" t="s">
        <v>0</v>
      </c>
      <c r="E2" s="21" t="s">
        <v>1</v>
      </c>
    </row>
    <row r="3" spans="1:7" x14ac:dyDescent="0.2">
      <c r="A3" s="8"/>
    </row>
    <row r="4" spans="1:7" x14ac:dyDescent="0.2">
      <c r="D4" s="20"/>
      <c r="E4" s="22" t="s">
        <v>2</v>
      </c>
      <c r="F4" s="5"/>
    </row>
    <row r="5" spans="1:7" ht="15.75" x14ac:dyDescent="0.25">
      <c r="E5" s="51" t="str">
        <f>CONCATENATE(Inställningar!D1," ",Inställningar!B1)</f>
        <v>Feb 2020</v>
      </c>
      <c r="G5" s="4"/>
    </row>
    <row r="6" spans="1:7" ht="10.5" customHeight="1" x14ac:dyDescent="0.2"/>
    <row r="7" spans="1:7" ht="15.75" x14ac:dyDescent="0.25">
      <c r="A7" s="2"/>
      <c r="B7" t="s">
        <v>4</v>
      </c>
      <c r="E7" s="2"/>
      <c r="F7" s="4"/>
    </row>
    <row r="8" spans="1:7" ht="15.75" x14ac:dyDescent="0.25">
      <c r="B8" s="1" t="str">
        <f>Inställningar!B8</f>
        <v>Mats Berglund</v>
      </c>
      <c r="D8" s="24" t="s">
        <v>6</v>
      </c>
      <c r="E8" s="3" t="str">
        <f>Inställningar!B7</f>
        <v>Danske Bank 1354-0256520</v>
      </c>
    </row>
    <row r="9" spans="1:7" ht="15.75" x14ac:dyDescent="0.25">
      <c r="B9" s="1" t="str">
        <f>Inställningar!B9</f>
        <v>Silurvägen 3</v>
      </c>
      <c r="E9" s="2"/>
      <c r="F9" s="3"/>
    </row>
    <row r="10" spans="1:7" ht="15.75" x14ac:dyDescent="0.25">
      <c r="B10" s="1" t="str">
        <f>Inställningar!B10</f>
        <v>595 44 Mjölby</v>
      </c>
      <c r="E10" s="2"/>
      <c r="F10" s="3"/>
    </row>
    <row r="12" spans="1:7" x14ac:dyDescent="0.2">
      <c r="B12" s="2" t="s">
        <v>8</v>
      </c>
      <c r="C12" s="2"/>
      <c r="E12" s="6" t="s">
        <v>9</v>
      </c>
      <c r="F12" s="6" t="s">
        <v>10</v>
      </c>
      <c r="G12" s="6" t="s">
        <v>11</v>
      </c>
    </row>
    <row r="13" spans="1:7" ht="9" customHeight="1" x14ac:dyDescent="0.2"/>
    <row r="14" spans="1:7" ht="15.75" x14ac:dyDescent="0.25">
      <c r="B14" s="1" t="s">
        <v>12</v>
      </c>
      <c r="C14" s="23" t="str">
        <f>E5</f>
        <v>Feb 2020</v>
      </c>
      <c r="D14" s="1"/>
      <c r="E14" s="10">
        <v>0</v>
      </c>
      <c r="F14" s="11">
        <f>Inställningar!$B$3</f>
        <v>50000</v>
      </c>
      <c r="G14" s="11">
        <f t="shared" ref="G14:G16" si="0">F14*E14</f>
        <v>0</v>
      </c>
    </row>
    <row r="15" spans="1:7" ht="13.5" customHeight="1" x14ac:dyDescent="0.25">
      <c r="B15" s="1" t="str">
        <f>CONCATENATE("Nettolöneavdrag bilförmån ",Inställningar!$B$6)</f>
        <v>Nettolöneavdrag bilförmån Volvo</v>
      </c>
      <c r="C15" s="23"/>
      <c r="D15" s="1"/>
      <c r="E15" s="10">
        <v>0</v>
      </c>
      <c r="F15" s="11">
        <f>Inställningar!$B$4</f>
        <v>5000</v>
      </c>
      <c r="G15" s="11">
        <f t="shared" si="0"/>
        <v>0</v>
      </c>
    </row>
    <row r="16" spans="1:7" ht="15.75" x14ac:dyDescent="0.25">
      <c r="B16" s="1" t="s">
        <v>13</v>
      </c>
      <c r="C16" s="23"/>
      <c r="D16" s="1"/>
      <c r="E16" s="10">
        <v>0</v>
      </c>
      <c r="F16" s="11">
        <f>Inställningar!$B$5</f>
        <v>9.4250000000000007</v>
      </c>
      <c r="G16" s="11">
        <f t="shared" si="0"/>
        <v>0</v>
      </c>
    </row>
    <row r="17" spans="2:16" ht="15.75" x14ac:dyDescent="0.25">
      <c r="B17" s="3"/>
      <c r="C17" s="23"/>
      <c r="D17" s="1"/>
      <c r="E17" s="10"/>
      <c r="F17" s="11"/>
      <c r="G17" s="11"/>
    </row>
    <row r="18" spans="2:16" ht="15.75" x14ac:dyDescent="0.25">
      <c r="B18" s="3"/>
      <c r="C18" s="23"/>
      <c r="D18" s="1"/>
      <c r="E18" s="10"/>
      <c r="F18" s="11"/>
      <c r="G18" s="11"/>
    </row>
    <row r="19" spans="2:16" ht="15.75" x14ac:dyDescent="0.25">
      <c r="B19" s="1" t="s">
        <v>14</v>
      </c>
      <c r="C19" s="1"/>
      <c r="D19" s="1"/>
      <c r="E19" s="10">
        <v>1</v>
      </c>
      <c r="F19" s="11"/>
      <c r="G19" s="11">
        <f>ROUND(-G14*Inställningar!$C$2-SUM(G15)*0.5,0)</f>
        <v>0</v>
      </c>
    </row>
    <row r="20" spans="2:16" ht="15.75" x14ac:dyDescent="0.25">
      <c r="B20" s="25" t="s">
        <v>15</v>
      </c>
      <c r="C20" s="25"/>
      <c r="D20" s="25"/>
      <c r="E20" s="29"/>
      <c r="F20" s="28"/>
      <c r="G20" s="28">
        <f>ROUND(-G16*1.2*0.5,0)</f>
        <v>0</v>
      </c>
      <c r="M20" s="31"/>
      <c r="N20" s="31"/>
    </row>
    <row r="21" spans="2:16" ht="15.75" x14ac:dyDescent="0.25">
      <c r="B21" s="1" t="s">
        <v>16</v>
      </c>
      <c r="C21" s="1"/>
      <c r="D21" s="1"/>
      <c r="E21" s="10"/>
      <c r="F21" s="11"/>
      <c r="G21" s="11">
        <f>SUM(G19:G20)</f>
        <v>0</v>
      </c>
    </row>
    <row r="22" spans="2:16" ht="9.9499999999999993" customHeight="1" x14ac:dyDescent="0.25">
      <c r="B22" s="1"/>
      <c r="C22" s="1"/>
      <c r="D22" s="1"/>
      <c r="E22" s="10"/>
      <c r="F22" s="11"/>
      <c r="G22" s="11"/>
    </row>
    <row r="23" spans="2:16" ht="15.75" x14ac:dyDescent="0.25">
      <c r="B23" s="1" t="s">
        <v>17</v>
      </c>
      <c r="C23" s="3"/>
      <c r="D23" s="1"/>
      <c r="E23" s="1">
        <v>1</v>
      </c>
      <c r="F23" s="11">
        <f>ROUND(0.3142*(F14),0)</f>
        <v>15710</v>
      </c>
      <c r="G23" s="11">
        <f>F23*E23*E14</f>
        <v>0</v>
      </c>
      <c r="I23" s="15"/>
    </row>
    <row r="24" spans="2:16" ht="15.75" x14ac:dyDescent="0.25">
      <c r="B24" s="1" t="s">
        <v>18</v>
      </c>
      <c r="C24" s="3"/>
      <c r="E24" s="1">
        <v>1</v>
      </c>
      <c r="F24" s="11">
        <f>ROUND(0.3142*(G16),0)</f>
        <v>0</v>
      </c>
      <c r="G24" s="11">
        <f>F24*E24</f>
        <v>0</v>
      </c>
    </row>
    <row r="25" spans="2:16" ht="15.75" x14ac:dyDescent="0.25">
      <c r="B25" s="25" t="s">
        <v>19</v>
      </c>
      <c r="C25" s="26"/>
      <c r="D25" s="27"/>
      <c r="E25" s="25">
        <v>1</v>
      </c>
      <c r="F25" s="28">
        <f>ROUND(0.3142*(G17),0)</f>
        <v>0</v>
      </c>
      <c r="G25" s="28">
        <f>F25*E25</f>
        <v>0</v>
      </c>
    </row>
    <row r="26" spans="2:16" ht="15.75" x14ac:dyDescent="0.25">
      <c r="B26" s="3" t="s">
        <v>20</v>
      </c>
      <c r="C26" s="3"/>
      <c r="E26" s="10"/>
      <c r="F26" s="11"/>
      <c r="G26" s="11">
        <f>SUM(G23:G25)</f>
        <v>0</v>
      </c>
    </row>
    <row r="27" spans="2:16" ht="15.75" x14ac:dyDescent="0.25">
      <c r="B27" s="3"/>
      <c r="C27" s="3"/>
      <c r="E27" s="10"/>
      <c r="F27" s="11"/>
      <c r="G27" s="11"/>
    </row>
    <row r="28" spans="2:16" ht="11.25" customHeight="1" x14ac:dyDescent="0.25">
      <c r="B28" s="3"/>
      <c r="C28" s="3"/>
      <c r="E28" s="10"/>
      <c r="F28" s="11"/>
      <c r="G28" s="11"/>
    </row>
    <row r="29" spans="2:16" ht="11.1" customHeight="1" x14ac:dyDescent="0.25">
      <c r="B29" s="3"/>
      <c r="C29" s="3"/>
      <c r="E29" s="10"/>
      <c r="F29" s="11"/>
      <c r="G29" s="11"/>
    </row>
    <row r="30" spans="2:16" ht="15.75" x14ac:dyDescent="0.25">
      <c r="B30" s="3"/>
      <c r="C30" s="3"/>
      <c r="D30" s="39" t="str">
        <f>CONCATENATE("Summa bruttolön ",Inställningar!B1," (inkl denna lön):")</f>
        <v>Summa bruttolön 2020 (inkl denna lön):</v>
      </c>
      <c r="E30" s="40"/>
      <c r="F30" s="41"/>
      <c r="G30" s="42">
        <f>Summa!K3</f>
        <v>0</v>
      </c>
      <c r="K30" s="66"/>
    </row>
    <row r="31" spans="2:16" ht="15.75" x14ac:dyDescent="0.25">
      <c r="B31" s="3"/>
      <c r="C31" s="3"/>
      <c r="D31" s="39" t="str">
        <f>CONCATENATE("Summa preliminärskatt ",Inställningar!B1," (inkl denna lön):")</f>
        <v>Summa preliminärskatt 2020 (inkl denna lön):</v>
      </c>
      <c r="E31" s="40"/>
      <c r="F31" s="40"/>
      <c r="G31" s="42">
        <f>Summa!M3</f>
        <v>0</v>
      </c>
    </row>
    <row r="32" spans="2:16" ht="15.75" x14ac:dyDescent="0.25">
      <c r="B32" s="3"/>
      <c r="C32" s="3"/>
      <c r="D32" s="39" t="str">
        <f>CONCATENATE("Summa sociala avgifter ",Inställningar!B1," (inkl denna lön):")</f>
        <v>Summa sociala avgifter 2020 (inkl denna lön):</v>
      </c>
      <c r="E32" s="40"/>
      <c r="F32" s="40"/>
      <c r="G32" s="42">
        <f>Summa!L3</f>
        <v>0</v>
      </c>
      <c r="P32" s="35"/>
    </row>
    <row r="33" spans="2:13" ht="15.75" x14ac:dyDescent="0.25">
      <c r="B33" s="3"/>
      <c r="C33" s="3"/>
      <c r="D33" s="39" t="str">
        <f>CONCATENATE("Summa bilförmån ",Inställningar!B1," (inkl denna lön):")</f>
        <v>Summa bilförmån 2020 (inkl denna lön):</v>
      </c>
      <c r="E33" s="40"/>
      <c r="F33" s="40"/>
      <c r="G33" s="42">
        <f>Summa!N3</f>
        <v>0</v>
      </c>
    </row>
    <row r="34" spans="2:13" ht="15.75" x14ac:dyDescent="0.25">
      <c r="B34" s="3"/>
      <c r="C34" s="3"/>
      <c r="D34" s="39" t="str">
        <f>CONCATENATE("Summa drivmedelsförmån ",Inställningar!B1," (inkl denna lön):")</f>
        <v>Summa drivmedelsförmån 2020 (inkl denna lön):</v>
      </c>
      <c r="E34" s="40"/>
      <c r="F34" s="40"/>
      <c r="G34" s="42">
        <f>Summa!O3</f>
        <v>0</v>
      </c>
    </row>
    <row r="35" spans="2:13" ht="15.75" x14ac:dyDescent="0.25">
      <c r="B35" s="3"/>
      <c r="C35" s="3"/>
      <c r="D35" s="39"/>
      <c r="E35" s="40"/>
      <c r="F35" s="40"/>
      <c r="G35" s="42"/>
    </row>
    <row r="36" spans="2:13" ht="15.75" x14ac:dyDescent="0.25">
      <c r="E36" s="10"/>
      <c r="F36" s="7" t="s">
        <v>21</v>
      </c>
      <c r="G36" s="30">
        <f>G14</f>
        <v>0</v>
      </c>
    </row>
    <row r="37" spans="2:13" x14ac:dyDescent="0.2">
      <c r="M37" s="40"/>
    </row>
    <row r="38" spans="2:13" ht="15.75" x14ac:dyDescent="0.25">
      <c r="B38" s="6"/>
      <c r="C38" s="6"/>
      <c r="D38" s="6"/>
      <c r="E38" s="6"/>
      <c r="G38" s="7" t="s">
        <v>22</v>
      </c>
    </row>
    <row r="39" spans="2:13" ht="15.75" x14ac:dyDescent="0.25">
      <c r="B39" s="11"/>
      <c r="C39" s="11"/>
      <c r="D39" s="11"/>
      <c r="E39" s="11"/>
      <c r="F39" s="12"/>
      <c r="G39" s="14">
        <f>G14+G21+G28</f>
        <v>0</v>
      </c>
    </row>
    <row r="40" spans="2:13" ht="3" customHeight="1" x14ac:dyDescent="0.2"/>
    <row r="41" spans="2:13" x14ac:dyDescent="0.2">
      <c r="B41" s="37" t="s">
        <v>23</v>
      </c>
      <c r="C41" s="38"/>
      <c r="D41" s="37" t="s">
        <v>24</v>
      </c>
      <c r="E41" s="37" t="s">
        <v>25</v>
      </c>
      <c r="F41" s="31"/>
    </row>
    <row r="42" spans="2:13" x14ac:dyDescent="0.2">
      <c r="B42" s="31">
        <v>1940</v>
      </c>
      <c r="C42" s="31" t="s">
        <v>26</v>
      </c>
      <c r="D42" s="32"/>
      <c r="E42" s="34">
        <f>G39</f>
        <v>0</v>
      </c>
      <c r="F42" s="31"/>
    </row>
    <row r="43" spans="2:13" x14ac:dyDescent="0.2">
      <c r="B43" s="31">
        <v>7220</v>
      </c>
      <c r="C43" s="31" t="s">
        <v>27</v>
      </c>
      <c r="D43" s="35">
        <f>G36</f>
        <v>0</v>
      </c>
      <c r="E43" s="35"/>
      <c r="F43" s="31"/>
    </row>
    <row r="44" spans="2:13" x14ac:dyDescent="0.2">
      <c r="B44" s="31">
        <v>7397</v>
      </c>
      <c r="C44" s="31" t="s">
        <v>28</v>
      </c>
      <c r="D44" s="35">
        <f>G15+G16</f>
        <v>0</v>
      </c>
      <c r="E44" s="32"/>
      <c r="F44" s="31"/>
    </row>
    <row r="45" spans="2:13" x14ac:dyDescent="0.2">
      <c r="B45" s="31">
        <v>2710</v>
      </c>
      <c r="C45" s="31" t="s">
        <v>97</v>
      </c>
      <c r="D45" s="36"/>
      <c r="E45" s="35">
        <f>-G21</f>
        <v>0</v>
      </c>
      <c r="F45" s="31"/>
    </row>
    <row r="46" spans="2:13" x14ac:dyDescent="0.2">
      <c r="B46" s="31">
        <v>2731</v>
      </c>
      <c r="C46" s="31" t="s">
        <v>98</v>
      </c>
      <c r="D46" s="32"/>
      <c r="E46" s="35">
        <f>G26</f>
        <v>0</v>
      </c>
      <c r="F46" s="31"/>
    </row>
    <row r="47" spans="2:13" x14ac:dyDescent="0.2">
      <c r="B47" s="31">
        <v>7510</v>
      </c>
      <c r="C47" s="31" t="s">
        <v>29</v>
      </c>
      <c r="D47" s="35">
        <f>E46</f>
        <v>0</v>
      </c>
      <c r="E47" s="32"/>
      <c r="F47" s="31"/>
    </row>
    <row r="48" spans="2:13" x14ac:dyDescent="0.2">
      <c r="B48" s="31">
        <v>7398</v>
      </c>
      <c r="C48" s="31" t="s">
        <v>30</v>
      </c>
      <c r="D48" s="36"/>
      <c r="E48" s="35">
        <f>G16</f>
        <v>0</v>
      </c>
    </row>
    <row r="49" spans="2:6" x14ac:dyDescent="0.2">
      <c r="B49" s="31">
        <v>7399</v>
      </c>
      <c r="C49" s="31" t="s">
        <v>31</v>
      </c>
      <c r="D49" s="36"/>
      <c r="E49" s="35">
        <f>G15</f>
        <v>0</v>
      </c>
    </row>
    <row r="50" spans="2:6" ht="8.25" customHeight="1" x14ac:dyDescent="0.2">
      <c r="B50" s="31"/>
      <c r="D50" s="33"/>
      <c r="E50" s="33"/>
    </row>
    <row r="51" spans="2:6" x14ac:dyDescent="0.2">
      <c r="B51" s="2" t="s">
        <v>32</v>
      </c>
      <c r="C51" s="2"/>
      <c r="D51" s="2" t="s">
        <v>33</v>
      </c>
      <c r="E51" s="2"/>
      <c r="F51" s="2" t="s">
        <v>34</v>
      </c>
    </row>
    <row r="52" spans="2:6" ht="15.75" x14ac:dyDescent="0.25">
      <c r="B52" s="18" t="str">
        <f>Inställningar!B11</f>
        <v>MYTCO AB</v>
      </c>
      <c r="C52" s="3"/>
      <c r="D52" s="17" t="str">
        <f>Inställningar!B15</f>
        <v>0733-240771</v>
      </c>
      <c r="E52" s="19"/>
      <c r="F52" s="17" t="str">
        <f>Inställningar!B16</f>
        <v>info@mytco.se</v>
      </c>
    </row>
    <row r="53" spans="2:6" ht="15.75" x14ac:dyDescent="0.25">
      <c r="B53" s="17" t="str">
        <f>Inställningar!B12</f>
        <v>Silurvägen 3</v>
      </c>
      <c r="C53" s="3"/>
      <c r="D53" s="2" t="s">
        <v>36</v>
      </c>
      <c r="E53" s="3" t="s">
        <v>37</v>
      </c>
      <c r="F53" s="2" t="s">
        <v>38</v>
      </c>
    </row>
    <row r="54" spans="2:6" ht="15.75" x14ac:dyDescent="0.25">
      <c r="B54" s="17" t="str">
        <f>Inställningar!B13</f>
        <v>595 44 Mjölby</v>
      </c>
      <c r="C54" s="3"/>
      <c r="D54" s="17" t="str">
        <f>Inställningar!B14</f>
        <v>556736-5035</v>
      </c>
      <c r="E54" s="43"/>
      <c r="F54" s="16" t="s">
        <v>41</v>
      </c>
    </row>
    <row r="55" spans="2:6" ht="15.75" x14ac:dyDescent="0.25">
      <c r="C55" s="3"/>
      <c r="D55" s="3"/>
      <c r="E55" s="3"/>
    </row>
  </sheetData>
  <phoneticPr fontId="0" type="noConversion"/>
  <pageMargins left="0.55118110236220474" right="0.19685039370078741" top="0.51181102362204722" bottom="0.98425196850393704" header="0.43307086614173229" footer="0.51181102362204722"/>
  <pageSetup paperSize="9" orientation="portrait" r:id="rId1"/>
  <headerFooter alignWithMargins="0"/>
  <rowBreaks count="1" manualBreakCount="1">
    <brk id="9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P55"/>
  <sheetViews>
    <sheetView showGridLines="0" zoomScaleNormal="100" workbookViewId="0">
      <selection activeCell="A41" sqref="A41:XFD49"/>
    </sheetView>
  </sheetViews>
  <sheetFormatPr defaultColWidth="8.85546875" defaultRowHeight="12.75" x14ac:dyDescent="0.2"/>
  <cols>
    <col min="1" max="1" width="2.28515625" customWidth="1"/>
    <col min="2" max="2" width="11.7109375" customWidth="1"/>
    <col min="3" max="3" width="8.42578125" customWidth="1"/>
    <col min="4" max="4" width="29" customWidth="1"/>
    <col min="5" max="5" width="10.7109375" customWidth="1"/>
    <col min="6" max="6" width="14.42578125" customWidth="1"/>
    <col min="7" max="7" width="15.85546875" customWidth="1"/>
    <col min="8" max="8" width="0.85546875" customWidth="1"/>
    <col min="9" max="9" width="11.28515625" bestFit="1" customWidth="1"/>
    <col min="11" max="11" width="9.85546875" bestFit="1" customWidth="1"/>
    <col min="12" max="12" width="18.7109375" customWidth="1"/>
    <col min="13" max="13" width="17.7109375" customWidth="1"/>
  </cols>
  <sheetData>
    <row r="1" spans="1:7" ht="6" customHeight="1" x14ac:dyDescent="0.2"/>
    <row r="2" spans="1:7" ht="21.75" x14ac:dyDescent="0.3">
      <c r="A2" s="9"/>
      <c r="B2" s="13" t="s">
        <v>0</v>
      </c>
      <c r="E2" s="21" t="s">
        <v>1</v>
      </c>
    </row>
    <row r="3" spans="1:7" x14ac:dyDescent="0.2">
      <c r="A3" s="8"/>
    </row>
    <row r="4" spans="1:7" x14ac:dyDescent="0.2">
      <c r="D4" s="20"/>
      <c r="E4" s="22" t="s">
        <v>2</v>
      </c>
      <c r="F4" s="5"/>
    </row>
    <row r="5" spans="1:7" ht="15.75" x14ac:dyDescent="0.25">
      <c r="E5" s="51" t="str">
        <f>CONCATENATE(Inställningar!E1," ",Inställningar!B1)</f>
        <v>Mar 2020</v>
      </c>
      <c r="G5" s="4"/>
    </row>
    <row r="6" spans="1:7" ht="10.5" customHeight="1" x14ac:dyDescent="0.2"/>
    <row r="7" spans="1:7" ht="15.75" x14ac:dyDescent="0.25">
      <c r="A7" s="2"/>
      <c r="B7" t="s">
        <v>4</v>
      </c>
      <c r="E7" s="2"/>
      <c r="F7" s="4"/>
    </row>
    <row r="8" spans="1:7" ht="15.75" x14ac:dyDescent="0.25">
      <c r="B8" s="1" t="str">
        <f>Inställningar!B8</f>
        <v>Mats Berglund</v>
      </c>
      <c r="D8" s="24" t="s">
        <v>6</v>
      </c>
      <c r="E8" s="3" t="str">
        <f>Inställningar!B7</f>
        <v>Danske Bank 1354-0256520</v>
      </c>
    </row>
    <row r="9" spans="1:7" ht="15.75" x14ac:dyDescent="0.25">
      <c r="B9" s="1" t="str">
        <f>Inställningar!B9</f>
        <v>Silurvägen 3</v>
      </c>
      <c r="E9" s="2"/>
      <c r="F9" s="3"/>
    </row>
    <row r="10" spans="1:7" ht="15.75" x14ac:dyDescent="0.25">
      <c r="B10" s="1" t="str">
        <f>Inställningar!B10</f>
        <v>595 44 Mjölby</v>
      </c>
      <c r="E10" s="2"/>
      <c r="F10" s="3"/>
    </row>
    <row r="12" spans="1:7" x14ac:dyDescent="0.2">
      <c r="B12" s="2" t="s">
        <v>8</v>
      </c>
      <c r="C12" s="2"/>
      <c r="E12" s="6" t="s">
        <v>9</v>
      </c>
      <c r="F12" s="6" t="s">
        <v>10</v>
      </c>
      <c r="G12" s="6" t="s">
        <v>11</v>
      </c>
    </row>
    <row r="13" spans="1:7" ht="9" customHeight="1" x14ac:dyDescent="0.2"/>
    <row r="14" spans="1:7" ht="15.75" x14ac:dyDescent="0.25">
      <c r="B14" s="1" t="s">
        <v>12</v>
      </c>
      <c r="C14" s="23" t="str">
        <f>E5</f>
        <v>Mar 2020</v>
      </c>
      <c r="D14" s="1"/>
      <c r="E14" s="10">
        <v>0</v>
      </c>
      <c r="F14" s="11">
        <f>Inställningar!$B$3</f>
        <v>50000</v>
      </c>
      <c r="G14" s="11">
        <f t="shared" ref="G14:G16" si="0">F14*E14</f>
        <v>0</v>
      </c>
    </row>
    <row r="15" spans="1:7" ht="13.5" customHeight="1" x14ac:dyDescent="0.25">
      <c r="B15" s="1" t="str">
        <f>CONCATENATE("Nettolöneavdrag bilförmån ",Inställningar!$B$6)</f>
        <v>Nettolöneavdrag bilförmån Volvo</v>
      </c>
      <c r="C15" s="23"/>
      <c r="D15" s="1"/>
      <c r="E15" s="10">
        <v>0</v>
      </c>
      <c r="F15" s="11">
        <f>Inställningar!$B$4</f>
        <v>5000</v>
      </c>
      <c r="G15" s="11">
        <f t="shared" si="0"/>
        <v>0</v>
      </c>
    </row>
    <row r="16" spans="1:7" ht="15.75" x14ac:dyDescent="0.25">
      <c r="B16" s="1" t="s">
        <v>13</v>
      </c>
      <c r="C16" s="23"/>
      <c r="D16" s="1"/>
      <c r="E16" s="10">
        <v>0</v>
      </c>
      <c r="F16" s="11">
        <f>Inställningar!$B$5</f>
        <v>9.4250000000000007</v>
      </c>
      <c r="G16" s="11">
        <f t="shared" si="0"/>
        <v>0</v>
      </c>
    </row>
    <row r="17" spans="2:16" ht="15.75" x14ac:dyDescent="0.25">
      <c r="B17" s="3"/>
      <c r="C17" s="23"/>
      <c r="D17" s="1"/>
      <c r="E17" s="10"/>
      <c r="F17" s="11"/>
      <c r="G17" s="11"/>
    </row>
    <row r="18" spans="2:16" ht="15.75" x14ac:dyDescent="0.25">
      <c r="B18" s="3"/>
      <c r="C18" s="23"/>
      <c r="D18" s="1"/>
      <c r="E18" s="10"/>
      <c r="F18" s="11"/>
      <c r="G18" s="11"/>
    </row>
    <row r="19" spans="2:16" ht="15.75" x14ac:dyDescent="0.25">
      <c r="B19" s="1" t="s">
        <v>14</v>
      </c>
      <c r="C19" s="1"/>
      <c r="D19" s="1"/>
      <c r="E19" s="10">
        <v>1</v>
      </c>
      <c r="F19" s="11"/>
      <c r="G19" s="11">
        <f>ROUND(-G14*Inställningar!$C$2-SUM(G15)*0.5,0)</f>
        <v>0</v>
      </c>
    </row>
    <row r="20" spans="2:16" ht="15.75" x14ac:dyDescent="0.25">
      <c r="B20" s="25" t="s">
        <v>15</v>
      </c>
      <c r="C20" s="25"/>
      <c r="D20" s="25"/>
      <c r="E20" s="29"/>
      <c r="F20" s="28"/>
      <c r="G20" s="28">
        <f>ROUND(-G16*1.2*0.5,0)</f>
        <v>0</v>
      </c>
      <c r="M20" s="31"/>
      <c r="N20" s="31"/>
    </row>
    <row r="21" spans="2:16" ht="15.75" x14ac:dyDescent="0.25">
      <c r="B21" s="1" t="s">
        <v>16</v>
      </c>
      <c r="C21" s="1"/>
      <c r="D21" s="1"/>
      <c r="E21" s="10"/>
      <c r="F21" s="11"/>
      <c r="G21" s="11">
        <f>SUM(G19:G20)</f>
        <v>0</v>
      </c>
    </row>
    <row r="22" spans="2:16" ht="9.9499999999999993" customHeight="1" x14ac:dyDescent="0.25">
      <c r="B22" s="1"/>
      <c r="C22" s="1"/>
      <c r="D22" s="1"/>
      <c r="E22" s="10"/>
      <c r="F22" s="11"/>
      <c r="G22" s="11"/>
    </row>
    <row r="23" spans="2:16" ht="15.75" x14ac:dyDescent="0.25">
      <c r="B23" s="1" t="s">
        <v>17</v>
      </c>
      <c r="C23" s="3"/>
      <c r="D23" s="1"/>
      <c r="E23" s="1">
        <v>1</v>
      </c>
      <c r="F23" s="11">
        <f>ROUND(0.3142*(F14),0)</f>
        <v>15710</v>
      </c>
      <c r="G23" s="11">
        <f>F23*E23*E14</f>
        <v>0</v>
      </c>
      <c r="I23" s="15"/>
    </row>
    <row r="24" spans="2:16" ht="15.75" x14ac:dyDescent="0.25">
      <c r="B24" s="1" t="s">
        <v>18</v>
      </c>
      <c r="C24" s="3"/>
      <c r="E24" s="1">
        <v>1</v>
      </c>
      <c r="F24" s="11">
        <f>ROUND(0.3142*(G16),0)</f>
        <v>0</v>
      </c>
      <c r="G24" s="11">
        <f>F24*E24</f>
        <v>0</v>
      </c>
    </row>
    <row r="25" spans="2:16" ht="15.75" x14ac:dyDescent="0.25">
      <c r="B25" s="25" t="s">
        <v>19</v>
      </c>
      <c r="C25" s="26"/>
      <c r="D25" s="27"/>
      <c r="E25" s="25">
        <v>1</v>
      </c>
      <c r="F25" s="28">
        <f>ROUND(0.3142*(G17),0)</f>
        <v>0</v>
      </c>
      <c r="G25" s="28">
        <f>F25*E25</f>
        <v>0</v>
      </c>
    </row>
    <row r="26" spans="2:16" ht="15.75" x14ac:dyDescent="0.25">
      <c r="B26" s="3" t="s">
        <v>20</v>
      </c>
      <c r="C26" s="3"/>
      <c r="E26" s="10"/>
      <c r="F26" s="11"/>
      <c r="G26" s="11">
        <f>SUM(G23:G25)</f>
        <v>0</v>
      </c>
    </row>
    <row r="27" spans="2:16" ht="15.75" x14ac:dyDescent="0.25">
      <c r="B27" s="3"/>
      <c r="C27" s="3"/>
      <c r="E27" s="10"/>
      <c r="F27" s="11"/>
      <c r="G27" s="11"/>
    </row>
    <row r="28" spans="2:16" ht="11.25" customHeight="1" x14ac:dyDescent="0.25">
      <c r="B28" s="3"/>
      <c r="C28" s="3"/>
      <c r="E28" s="10"/>
      <c r="F28" s="11"/>
      <c r="G28" s="11"/>
    </row>
    <row r="29" spans="2:16" ht="11.1" customHeight="1" x14ac:dyDescent="0.25">
      <c r="B29" s="3"/>
      <c r="C29" s="3"/>
      <c r="E29" s="10"/>
      <c r="F29" s="11"/>
      <c r="G29" s="11"/>
    </row>
    <row r="30" spans="2:16" ht="15.75" x14ac:dyDescent="0.25">
      <c r="B30" s="3"/>
      <c r="C30" s="3"/>
      <c r="D30" s="39" t="str">
        <f>CONCATENATE("Summa bruttolön ",Inställningar!B1," (inkl denna lön):")</f>
        <v>Summa bruttolön 2020 (inkl denna lön):</v>
      </c>
      <c r="E30" s="40"/>
      <c r="F30" s="41"/>
      <c r="G30" s="42">
        <f>Summa!K3</f>
        <v>0</v>
      </c>
      <c r="K30" s="66"/>
    </row>
    <row r="31" spans="2:16" ht="15.75" x14ac:dyDescent="0.25">
      <c r="B31" s="3"/>
      <c r="C31" s="3"/>
      <c r="D31" s="39" t="str">
        <f>CONCATENATE("Summa preliminärskatt ",Inställningar!B1," (inkl denna lön):")</f>
        <v>Summa preliminärskatt 2020 (inkl denna lön):</v>
      </c>
      <c r="E31" s="40"/>
      <c r="F31" s="40"/>
      <c r="G31" s="42">
        <f>Summa!M3</f>
        <v>0</v>
      </c>
    </row>
    <row r="32" spans="2:16" ht="15.75" x14ac:dyDescent="0.25">
      <c r="B32" s="3"/>
      <c r="C32" s="3"/>
      <c r="D32" s="39" t="str">
        <f>CONCATENATE("Summa sociala avgifter ",Inställningar!B1," (inkl denna lön):")</f>
        <v>Summa sociala avgifter 2020 (inkl denna lön):</v>
      </c>
      <c r="E32" s="40"/>
      <c r="F32" s="40"/>
      <c r="G32" s="42">
        <f>Summa!L3</f>
        <v>0</v>
      </c>
      <c r="P32" s="35"/>
    </row>
    <row r="33" spans="2:13" ht="15.75" x14ac:dyDescent="0.25">
      <c r="B33" s="3"/>
      <c r="C33" s="3"/>
      <c r="D33" s="39" t="str">
        <f>CONCATENATE("Summa bilförmån ",Inställningar!B1," (inkl denna lön):")</f>
        <v>Summa bilförmån 2020 (inkl denna lön):</v>
      </c>
      <c r="E33" s="40"/>
      <c r="F33" s="40"/>
      <c r="G33" s="42">
        <f>Summa!N3</f>
        <v>0</v>
      </c>
    </row>
    <row r="34" spans="2:13" ht="15.75" x14ac:dyDescent="0.25">
      <c r="B34" s="3"/>
      <c r="C34" s="3"/>
      <c r="D34" s="39" t="str">
        <f>CONCATENATE("Summa drivmedelsförmån ",Inställningar!B1," (inkl denna lön):")</f>
        <v>Summa drivmedelsförmån 2020 (inkl denna lön):</v>
      </c>
      <c r="E34" s="40"/>
      <c r="F34" s="40"/>
      <c r="G34" s="42">
        <f>Summa!O3</f>
        <v>0</v>
      </c>
    </row>
    <row r="35" spans="2:13" ht="15.75" x14ac:dyDescent="0.25">
      <c r="B35" s="3"/>
      <c r="C35" s="3"/>
      <c r="D35" s="39"/>
      <c r="E35" s="40"/>
      <c r="F35" s="40"/>
      <c r="G35" s="42"/>
    </row>
    <row r="36" spans="2:13" ht="15.75" x14ac:dyDescent="0.25">
      <c r="E36" s="10"/>
      <c r="F36" s="7" t="s">
        <v>21</v>
      </c>
      <c r="G36" s="30">
        <f>G14</f>
        <v>0</v>
      </c>
    </row>
    <row r="37" spans="2:13" x14ac:dyDescent="0.2">
      <c r="M37" s="40"/>
    </row>
    <row r="38" spans="2:13" ht="15.75" x14ac:dyDescent="0.25">
      <c r="B38" s="6"/>
      <c r="C38" s="6"/>
      <c r="D38" s="6"/>
      <c r="E38" s="6"/>
      <c r="G38" s="7" t="s">
        <v>22</v>
      </c>
    </row>
    <row r="39" spans="2:13" ht="15.75" x14ac:dyDescent="0.25">
      <c r="B39" s="11"/>
      <c r="C39" s="11"/>
      <c r="D39" s="11"/>
      <c r="E39" s="11"/>
      <c r="F39" s="12"/>
      <c r="G39" s="14">
        <f>G14+G21+G28</f>
        <v>0</v>
      </c>
    </row>
    <row r="40" spans="2:13" ht="3" customHeight="1" x14ac:dyDescent="0.2"/>
    <row r="41" spans="2:13" x14ac:dyDescent="0.2">
      <c r="B41" s="37" t="s">
        <v>23</v>
      </c>
      <c r="C41" s="38"/>
      <c r="D41" s="37" t="s">
        <v>24</v>
      </c>
      <c r="E41" s="37" t="s">
        <v>25</v>
      </c>
      <c r="F41" s="31"/>
    </row>
    <row r="42" spans="2:13" x14ac:dyDescent="0.2">
      <c r="B42" s="31">
        <v>1940</v>
      </c>
      <c r="C42" s="31" t="s">
        <v>26</v>
      </c>
      <c r="D42" s="32"/>
      <c r="E42" s="34">
        <f>G39</f>
        <v>0</v>
      </c>
      <c r="F42" s="31"/>
    </row>
    <row r="43" spans="2:13" x14ac:dyDescent="0.2">
      <c r="B43" s="31">
        <v>7220</v>
      </c>
      <c r="C43" s="31" t="s">
        <v>27</v>
      </c>
      <c r="D43" s="35">
        <f>G36</f>
        <v>0</v>
      </c>
      <c r="E43" s="35"/>
      <c r="F43" s="31"/>
    </row>
    <row r="44" spans="2:13" x14ac:dyDescent="0.2">
      <c r="B44" s="31">
        <v>7397</v>
      </c>
      <c r="C44" s="31" t="s">
        <v>28</v>
      </c>
      <c r="D44" s="35">
        <f>G15+G16</f>
        <v>0</v>
      </c>
      <c r="E44" s="32"/>
      <c r="F44" s="31"/>
    </row>
    <row r="45" spans="2:13" x14ac:dyDescent="0.2">
      <c r="B45" s="31">
        <v>2710</v>
      </c>
      <c r="C45" s="31" t="s">
        <v>97</v>
      </c>
      <c r="D45" s="36"/>
      <c r="E45" s="35">
        <f>-G21</f>
        <v>0</v>
      </c>
      <c r="F45" s="31"/>
    </row>
    <row r="46" spans="2:13" x14ac:dyDescent="0.2">
      <c r="B46" s="31">
        <v>2731</v>
      </c>
      <c r="C46" s="31" t="s">
        <v>98</v>
      </c>
      <c r="D46" s="32"/>
      <c r="E46" s="35">
        <f>G26</f>
        <v>0</v>
      </c>
      <c r="F46" s="31"/>
    </row>
    <row r="47" spans="2:13" x14ac:dyDescent="0.2">
      <c r="B47" s="31">
        <v>7510</v>
      </c>
      <c r="C47" s="31" t="s">
        <v>29</v>
      </c>
      <c r="D47" s="35">
        <f>E46</f>
        <v>0</v>
      </c>
      <c r="E47" s="32"/>
      <c r="F47" s="31"/>
    </row>
    <row r="48" spans="2:13" x14ac:dyDescent="0.2">
      <c r="B48" s="31">
        <v>7398</v>
      </c>
      <c r="C48" s="31" t="s">
        <v>30</v>
      </c>
      <c r="D48" s="36"/>
      <c r="E48" s="35">
        <f>G16</f>
        <v>0</v>
      </c>
    </row>
    <row r="49" spans="2:6" x14ac:dyDescent="0.2">
      <c r="B49" s="31">
        <v>7399</v>
      </c>
      <c r="C49" s="31" t="s">
        <v>31</v>
      </c>
      <c r="D49" s="36"/>
      <c r="E49" s="35">
        <f>G15</f>
        <v>0</v>
      </c>
    </row>
    <row r="50" spans="2:6" ht="8.25" customHeight="1" x14ac:dyDescent="0.2">
      <c r="B50" s="31"/>
      <c r="D50" s="33"/>
      <c r="E50" s="33"/>
    </row>
    <row r="51" spans="2:6" x14ac:dyDescent="0.2">
      <c r="B51" s="2" t="s">
        <v>32</v>
      </c>
      <c r="C51" s="2"/>
      <c r="D51" s="2" t="s">
        <v>33</v>
      </c>
      <c r="E51" s="2"/>
      <c r="F51" s="2" t="s">
        <v>34</v>
      </c>
    </row>
    <row r="52" spans="2:6" ht="15.75" x14ac:dyDescent="0.25">
      <c r="B52" s="18" t="str">
        <f>Inställningar!B11</f>
        <v>MYTCO AB</v>
      </c>
      <c r="C52" s="3"/>
      <c r="D52" s="17" t="str">
        <f>Inställningar!B15</f>
        <v>0733-240771</v>
      </c>
      <c r="E52" s="19"/>
      <c r="F52" s="17" t="str">
        <f>Inställningar!B16</f>
        <v>info@mytco.se</v>
      </c>
    </row>
    <row r="53" spans="2:6" ht="15.75" x14ac:dyDescent="0.25">
      <c r="B53" s="17" t="str">
        <f>Inställningar!B12</f>
        <v>Silurvägen 3</v>
      </c>
      <c r="C53" s="3"/>
      <c r="D53" s="2" t="s">
        <v>36</v>
      </c>
      <c r="E53" s="3" t="s">
        <v>37</v>
      </c>
      <c r="F53" s="2" t="s">
        <v>38</v>
      </c>
    </row>
    <row r="54" spans="2:6" ht="15.75" x14ac:dyDescent="0.25">
      <c r="B54" s="17" t="str">
        <f>Inställningar!B13</f>
        <v>595 44 Mjölby</v>
      </c>
      <c r="C54" s="3"/>
      <c r="D54" s="17" t="str">
        <f>Inställningar!B14</f>
        <v>556736-5035</v>
      </c>
      <c r="E54" s="43"/>
      <c r="F54" s="16" t="s">
        <v>41</v>
      </c>
    </row>
    <row r="55" spans="2:6" ht="15.75" x14ac:dyDescent="0.25">
      <c r="C55" s="3"/>
      <c r="D55" s="3"/>
      <c r="E55" s="3"/>
    </row>
  </sheetData>
  <phoneticPr fontId="0" type="noConversion"/>
  <pageMargins left="0.55118110236220474" right="0.19685039370078741" top="0.51181102362204722" bottom="0.98425196850393704" header="0.43307086614173229" footer="0.51181102362204722"/>
  <pageSetup paperSize="9" scale="90" orientation="portrait" r:id="rId1"/>
  <headerFooter alignWithMargins="0"/>
  <rowBreaks count="2" manualBreakCount="2">
    <brk id="58" max="16383" man="1"/>
    <brk id="10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P55"/>
  <sheetViews>
    <sheetView showGridLines="0" zoomScaleNormal="100" zoomScaleSheetLayoutView="145" workbookViewId="0">
      <selection activeCell="A41" sqref="A41:XFD49"/>
    </sheetView>
  </sheetViews>
  <sheetFormatPr defaultColWidth="8.85546875" defaultRowHeight="12.75" x14ac:dyDescent="0.2"/>
  <cols>
    <col min="1" max="1" width="2.28515625" customWidth="1"/>
    <col min="2" max="2" width="11.7109375" customWidth="1"/>
    <col min="3" max="3" width="8.42578125" customWidth="1"/>
    <col min="4" max="4" width="29" customWidth="1"/>
    <col min="5" max="5" width="10.7109375" customWidth="1"/>
    <col min="6" max="6" width="14.42578125" customWidth="1"/>
    <col min="7" max="7" width="15.85546875" customWidth="1"/>
    <col min="8" max="8" width="0.85546875" customWidth="1"/>
    <col min="9" max="9" width="11.28515625" bestFit="1" customWidth="1"/>
    <col min="11" max="11" width="9.85546875" bestFit="1" customWidth="1"/>
    <col min="12" max="12" width="18.7109375" customWidth="1"/>
    <col min="13" max="13" width="17.7109375" customWidth="1"/>
  </cols>
  <sheetData>
    <row r="1" spans="1:7" ht="6" customHeight="1" x14ac:dyDescent="0.2"/>
    <row r="2" spans="1:7" ht="21.75" x14ac:dyDescent="0.3">
      <c r="A2" s="9"/>
      <c r="B2" s="13" t="s">
        <v>0</v>
      </c>
      <c r="E2" s="21" t="s">
        <v>1</v>
      </c>
    </row>
    <row r="3" spans="1:7" x14ac:dyDescent="0.2">
      <c r="A3" s="8"/>
    </row>
    <row r="4" spans="1:7" x14ac:dyDescent="0.2">
      <c r="D4" s="20"/>
      <c r="E4" s="22" t="s">
        <v>2</v>
      </c>
      <c r="F4" s="5"/>
    </row>
    <row r="5" spans="1:7" ht="15.75" x14ac:dyDescent="0.25">
      <c r="E5" s="51" t="str">
        <f>CONCATENATE(Inställningar!F1," ",Inställningar!B1)</f>
        <v>Apr 2020</v>
      </c>
      <c r="G5" s="4"/>
    </row>
    <row r="6" spans="1:7" ht="10.5" customHeight="1" x14ac:dyDescent="0.2"/>
    <row r="7" spans="1:7" ht="15.75" x14ac:dyDescent="0.25">
      <c r="A7" s="2"/>
      <c r="B7" t="s">
        <v>4</v>
      </c>
      <c r="E7" s="2"/>
      <c r="F7" s="4"/>
    </row>
    <row r="8" spans="1:7" ht="15.75" x14ac:dyDescent="0.25">
      <c r="B8" s="1" t="str">
        <f>Inställningar!B8</f>
        <v>Mats Berglund</v>
      </c>
      <c r="D8" s="24" t="s">
        <v>6</v>
      </c>
      <c r="E8" s="3" t="str">
        <f>Inställningar!B7</f>
        <v>Danske Bank 1354-0256520</v>
      </c>
    </row>
    <row r="9" spans="1:7" ht="15.75" x14ac:dyDescent="0.25">
      <c r="B9" s="1" t="str">
        <f>Inställningar!B9</f>
        <v>Silurvägen 3</v>
      </c>
      <c r="E9" s="2"/>
      <c r="F9" s="3"/>
    </row>
    <row r="10" spans="1:7" ht="15.75" x14ac:dyDescent="0.25">
      <c r="B10" s="1" t="str">
        <f>Inställningar!B10</f>
        <v>595 44 Mjölby</v>
      </c>
      <c r="E10" s="2"/>
      <c r="F10" s="3"/>
    </row>
    <row r="12" spans="1:7" x14ac:dyDescent="0.2">
      <c r="B12" s="2" t="s">
        <v>8</v>
      </c>
      <c r="C12" s="2"/>
      <c r="E12" s="6" t="s">
        <v>9</v>
      </c>
      <c r="F12" s="6" t="s">
        <v>10</v>
      </c>
      <c r="G12" s="6" t="s">
        <v>11</v>
      </c>
    </row>
    <row r="13" spans="1:7" ht="9" customHeight="1" x14ac:dyDescent="0.2"/>
    <row r="14" spans="1:7" ht="15.75" x14ac:dyDescent="0.25">
      <c r="B14" s="1" t="s">
        <v>12</v>
      </c>
      <c r="C14" s="23" t="str">
        <f>E5</f>
        <v>Apr 2020</v>
      </c>
      <c r="D14" s="1"/>
      <c r="E14" s="10">
        <v>0</v>
      </c>
      <c r="F14" s="11">
        <f>Inställningar!$B$3</f>
        <v>50000</v>
      </c>
      <c r="G14" s="11">
        <f t="shared" ref="G14:G16" si="0">F14*E14</f>
        <v>0</v>
      </c>
    </row>
    <row r="15" spans="1:7" ht="13.5" customHeight="1" x14ac:dyDescent="0.25">
      <c r="B15" s="1" t="str">
        <f>CONCATENATE("Nettolöneavdrag bilförmån ",Inställningar!$B$6)</f>
        <v>Nettolöneavdrag bilförmån Volvo</v>
      </c>
      <c r="C15" s="23"/>
      <c r="D15" s="1"/>
      <c r="E15" s="10">
        <v>0</v>
      </c>
      <c r="F15" s="11">
        <f>Inställningar!$B$4</f>
        <v>5000</v>
      </c>
      <c r="G15" s="11">
        <f t="shared" si="0"/>
        <v>0</v>
      </c>
    </row>
    <row r="16" spans="1:7" ht="15.75" x14ac:dyDescent="0.25">
      <c r="B16" s="1" t="s">
        <v>13</v>
      </c>
      <c r="C16" s="23"/>
      <c r="D16" s="1"/>
      <c r="E16" s="10">
        <v>0</v>
      </c>
      <c r="F16" s="11">
        <f>Inställningar!$B$5</f>
        <v>9.4250000000000007</v>
      </c>
      <c r="G16" s="11">
        <f t="shared" si="0"/>
        <v>0</v>
      </c>
    </row>
    <row r="17" spans="2:16" ht="15.75" x14ac:dyDescent="0.25">
      <c r="B17" s="3"/>
      <c r="C17" s="23"/>
      <c r="D17" s="1"/>
      <c r="E17" s="10"/>
      <c r="F17" s="11"/>
      <c r="G17" s="11"/>
    </row>
    <row r="18" spans="2:16" ht="15.75" x14ac:dyDescent="0.25">
      <c r="B18" s="3"/>
      <c r="C18" s="23"/>
      <c r="D18" s="1"/>
      <c r="E18" s="10"/>
      <c r="F18" s="11"/>
      <c r="G18" s="11"/>
    </row>
    <row r="19" spans="2:16" ht="15.75" x14ac:dyDescent="0.25">
      <c r="B19" s="1" t="s">
        <v>14</v>
      </c>
      <c r="C19" s="1"/>
      <c r="D19" s="1"/>
      <c r="E19" s="10">
        <v>1</v>
      </c>
      <c r="F19" s="11"/>
      <c r="G19" s="11">
        <f>ROUND(-G14*Inställningar!$C$2-SUM(G15)*0.5,0)</f>
        <v>0</v>
      </c>
    </row>
    <row r="20" spans="2:16" ht="15.75" x14ac:dyDescent="0.25">
      <c r="B20" s="25" t="s">
        <v>15</v>
      </c>
      <c r="C20" s="25"/>
      <c r="D20" s="25"/>
      <c r="E20" s="29"/>
      <c r="F20" s="28"/>
      <c r="G20" s="28">
        <f>ROUND(-G16*1.2*0.5,0)</f>
        <v>0</v>
      </c>
      <c r="M20" s="31"/>
      <c r="N20" s="31"/>
    </row>
    <row r="21" spans="2:16" ht="15.75" x14ac:dyDescent="0.25">
      <c r="B21" s="1" t="s">
        <v>16</v>
      </c>
      <c r="C21" s="1"/>
      <c r="D21" s="1"/>
      <c r="E21" s="10"/>
      <c r="F21" s="11"/>
      <c r="G21" s="11">
        <f>SUM(G19:G20)</f>
        <v>0</v>
      </c>
    </row>
    <row r="22" spans="2:16" ht="9.9499999999999993" customHeight="1" x14ac:dyDescent="0.25">
      <c r="B22" s="1"/>
      <c r="C22" s="1"/>
      <c r="D22" s="1"/>
      <c r="E22" s="10"/>
      <c r="F22" s="11"/>
      <c r="G22" s="11"/>
    </row>
    <row r="23" spans="2:16" ht="15.75" x14ac:dyDescent="0.25">
      <c r="B23" s="1" t="s">
        <v>17</v>
      </c>
      <c r="C23" s="3"/>
      <c r="D23" s="1"/>
      <c r="E23" s="1">
        <v>1</v>
      </c>
      <c r="F23" s="11">
        <f>ROUND(0.3142*(F14),0)</f>
        <v>15710</v>
      </c>
      <c r="G23" s="11">
        <f>F23*E23*E14</f>
        <v>0</v>
      </c>
      <c r="I23" s="15"/>
    </row>
    <row r="24" spans="2:16" ht="15.75" x14ac:dyDescent="0.25">
      <c r="B24" s="1" t="s">
        <v>18</v>
      </c>
      <c r="C24" s="3"/>
      <c r="E24" s="1">
        <v>1</v>
      </c>
      <c r="F24" s="11">
        <f>ROUND(0.3142*(G16),0)</f>
        <v>0</v>
      </c>
      <c r="G24" s="11">
        <f>F24*E24</f>
        <v>0</v>
      </c>
    </row>
    <row r="25" spans="2:16" ht="15.75" x14ac:dyDescent="0.25">
      <c r="B25" s="25" t="s">
        <v>19</v>
      </c>
      <c r="C25" s="26"/>
      <c r="D25" s="27"/>
      <c r="E25" s="25">
        <v>1</v>
      </c>
      <c r="F25" s="28">
        <f>ROUND(0.3142*(G17),0)</f>
        <v>0</v>
      </c>
      <c r="G25" s="28">
        <f>F25*E25</f>
        <v>0</v>
      </c>
    </row>
    <row r="26" spans="2:16" ht="15.75" x14ac:dyDescent="0.25">
      <c r="B26" s="3" t="s">
        <v>20</v>
      </c>
      <c r="C26" s="3"/>
      <c r="E26" s="10"/>
      <c r="F26" s="11"/>
      <c r="G26" s="11">
        <f>SUM(G23:G25)</f>
        <v>0</v>
      </c>
    </row>
    <row r="27" spans="2:16" ht="15.75" x14ac:dyDescent="0.25">
      <c r="B27" s="3"/>
      <c r="C27" s="3"/>
      <c r="E27" s="10"/>
      <c r="F27" s="11"/>
      <c r="G27" s="11"/>
    </row>
    <row r="28" spans="2:16" ht="11.25" customHeight="1" x14ac:dyDescent="0.25">
      <c r="B28" s="3"/>
      <c r="C28" s="3"/>
      <c r="E28" s="10"/>
      <c r="F28" s="11"/>
      <c r="G28" s="11"/>
    </row>
    <row r="29" spans="2:16" ht="11.1" customHeight="1" x14ac:dyDescent="0.25">
      <c r="B29" s="3"/>
      <c r="C29" s="3"/>
      <c r="E29" s="10"/>
      <c r="F29" s="11"/>
      <c r="G29" s="11"/>
    </row>
    <row r="30" spans="2:16" ht="15.75" x14ac:dyDescent="0.25">
      <c r="B30" s="3"/>
      <c r="C30" s="3"/>
      <c r="D30" s="39" t="str">
        <f>CONCATENATE("Summa bruttolön ",Inställningar!B1," (inkl denna lön):")</f>
        <v>Summa bruttolön 2020 (inkl denna lön):</v>
      </c>
      <c r="E30" s="40"/>
      <c r="F30" s="41"/>
      <c r="G30" s="42">
        <f>Summa!K3</f>
        <v>0</v>
      </c>
      <c r="K30" s="66"/>
    </row>
    <row r="31" spans="2:16" ht="15.75" x14ac:dyDescent="0.25">
      <c r="B31" s="3"/>
      <c r="C31" s="3"/>
      <c r="D31" s="39" t="str">
        <f>CONCATENATE("Summa preliminärskatt ",Inställningar!B1," (inkl denna lön):")</f>
        <v>Summa preliminärskatt 2020 (inkl denna lön):</v>
      </c>
      <c r="E31" s="40"/>
      <c r="F31" s="40"/>
      <c r="G31" s="42">
        <f>Summa!M3</f>
        <v>0</v>
      </c>
    </row>
    <row r="32" spans="2:16" ht="15.75" x14ac:dyDescent="0.25">
      <c r="B32" s="3"/>
      <c r="C32" s="3"/>
      <c r="D32" s="39" t="str">
        <f>CONCATENATE("Summa sociala avgifter ",Inställningar!B1," (inkl denna lön):")</f>
        <v>Summa sociala avgifter 2020 (inkl denna lön):</v>
      </c>
      <c r="E32" s="40"/>
      <c r="F32" s="40"/>
      <c r="G32" s="42">
        <f>Summa!L3</f>
        <v>0</v>
      </c>
      <c r="P32" s="35"/>
    </row>
    <row r="33" spans="2:13" ht="15.75" x14ac:dyDescent="0.25">
      <c r="B33" s="3"/>
      <c r="C33" s="3"/>
      <c r="D33" s="39" t="str">
        <f>CONCATENATE("Summa bilförmån ",Inställningar!B1," (inkl denna lön):")</f>
        <v>Summa bilförmån 2020 (inkl denna lön):</v>
      </c>
      <c r="E33" s="40"/>
      <c r="F33" s="40"/>
      <c r="G33" s="42">
        <f>Summa!N3</f>
        <v>0</v>
      </c>
    </row>
    <row r="34" spans="2:13" ht="15.75" x14ac:dyDescent="0.25">
      <c r="B34" s="3"/>
      <c r="C34" s="3"/>
      <c r="D34" s="39" t="str">
        <f>CONCATENATE("Summa drivmedelsförmån ",Inställningar!B1," (inkl denna lön):")</f>
        <v>Summa drivmedelsförmån 2020 (inkl denna lön):</v>
      </c>
      <c r="E34" s="40"/>
      <c r="F34" s="40"/>
      <c r="G34" s="42">
        <f>Summa!O3</f>
        <v>0</v>
      </c>
    </row>
    <row r="35" spans="2:13" ht="15.75" x14ac:dyDescent="0.25">
      <c r="B35" s="3"/>
      <c r="C35" s="3"/>
      <c r="D35" s="39"/>
      <c r="E35" s="40"/>
      <c r="F35" s="40"/>
      <c r="G35" s="42"/>
    </row>
    <row r="36" spans="2:13" ht="15.75" x14ac:dyDescent="0.25">
      <c r="E36" s="10"/>
      <c r="F36" s="7" t="s">
        <v>21</v>
      </c>
      <c r="G36" s="30">
        <f>G14</f>
        <v>0</v>
      </c>
    </row>
    <row r="37" spans="2:13" x14ac:dyDescent="0.2">
      <c r="M37" s="40"/>
    </row>
    <row r="38" spans="2:13" ht="15.75" x14ac:dyDescent="0.25">
      <c r="B38" s="6"/>
      <c r="C38" s="6"/>
      <c r="D38" s="6"/>
      <c r="E38" s="6"/>
      <c r="G38" s="7" t="s">
        <v>22</v>
      </c>
    </row>
    <row r="39" spans="2:13" ht="15.75" x14ac:dyDescent="0.25">
      <c r="B39" s="11"/>
      <c r="C39" s="11"/>
      <c r="D39" s="11"/>
      <c r="E39" s="11"/>
      <c r="F39" s="12"/>
      <c r="G39" s="14">
        <f>G14+G21+G28</f>
        <v>0</v>
      </c>
    </row>
    <row r="40" spans="2:13" ht="3" customHeight="1" x14ac:dyDescent="0.2"/>
    <row r="41" spans="2:13" x14ac:dyDescent="0.2">
      <c r="B41" s="37" t="s">
        <v>23</v>
      </c>
      <c r="C41" s="38"/>
      <c r="D41" s="37" t="s">
        <v>24</v>
      </c>
      <c r="E41" s="37" t="s">
        <v>25</v>
      </c>
      <c r="F41" s="31"/>
    </row>
    <row r="42" spans="2:13" x14ac:dyDescent="0.2">
      <c r="B42" s="31">
        <v>1940</v>
      </c>
      <c r="C42" s="31" t="s">
        <v>26</v>
      </c>
      <c r="D42" s="32"/>
      <c r="E42" s="34">
        <f>G39</f>
        <v>0</v>
      </c>
      <c r="F42" s="31"/>
    </row>
    <row r="43" spans="2:13" x14ac:dyDescent="0.2">
      <c r="B43" s="31">
        <v>7220</v>
      </c>
      <c r="C43" s="31" t="s">
        <v>27</v>
      </c>
      <c r="D43" s="35">
        <f>G36</f>
        <v>0</v>
      </c>
      <c r="E43" s="35"/>
      <c r="F43" s="31"/>
    </row>
    <row r="44" spans="2:13" x14ac:dyDescent="0.2">
      <c r="B44" s="31">
        <v>7397</v>
      </c>
      <c r="C44" s="31" t="s">
        <v>28</v>
      </c>
      <c r="D44" s="35">
        <f>G15+G16</f>
        <v>0</v>
      </c>
      <c r="E44" s="32"/>
      <c r="F44" s="31"/>
    </row>
    <row r="45" spans="2:13" x14ac:dyDescent="0.2">
      <c r="B45" s="31">
        <v>2710</v>
      </c>
      <c r="C45" s="31" t="s">
        <v>97</v>
      </c>
      <c r="D45" s="36"/>
      <c r="E45" s="35">
        <f>-G21</f>
        <v>0</v>
      </c>
      <c r="F45" s="31"/>
    </row>
    <row r="46" spans="2:13" x14ac:dyDescent="0.2">
      <c r="B46" s="31">
        <v>2731</v>
      </c>
      <c r="C46" s="31" t="s">
        <v>98</v>
      </c>
      <c r="D46" s="32"/>
      <c r="E46" s="35">
        <f>G26</f>
        <v>0</v>
      </c>
      <c r="F46" s="31"/>
    </row>
    <row r="47" spans="2:13" x14ac:dyDescent="0.2">
      <c r="B47" s="31">
        <v>7510</v>
      </c>
      <c r="C47" s="31" t="s">
        <v>29</v>
      </c>
      <c r="D47" s="35">
        <f>E46</f>
        <v>0</v>
      </c>
      <c r="E47" s="32"/>
      <c r="F47" s="31"/>
    </row>
    <row r="48" spans="2:13" x14ac:dyDescent="0.2">
      <c r="B48" s="31">
        <v>7398</v>
      </c>
      <c r="C48" s="31" t="s">
        <v>30</v>
      </c>
      <c r="D48" s="36"/>
      <c r="E48" s="35">
        <f>G16</f>
        <v>0</v>
      </c>
    </row>
    <row r="49" spans="2:6" x14ac:dyDescent="0.2">
      <c r="B49" s="31">
        <v>7399</v>
      </c>
      <c r="C49" s="31" t="s">
        <v>31</v>
      </c>
      <c r="D49" s="36"/>
      <c r="E49" s="35">
        <f>G15</f>
        <v>0</v>
      </c>
    </row>
    <row r="50" spans="2:6" ht="8.25" customHeight="1" x14ac:dyDescent="0.2">
      <c r="B50" s="31"/>
      <c r="D50" s="33"/>
      <c r="E50" s="33"/>
    </row>
    <row r="51" spans="2:6" x14ac:dyDescent="0.2">
      <c r="B51" s="2" t="s">
        <v>32</v>
      </c>
      <c r="C51" s="2"/>
      <c r="D51" s="2" t="s">
        <v>33</v>
      </c>
      <c r="E51" s="2"/>
      <c r="F51" s="2" t="s">
        <v>34</v>
      </c>
    </row>
    <row r="52" spans="2:6" ht="15.75" x14ac:dyDescent="0.25">
      <c r="B52" s="18" t="str">
        <f>Inställningar!B11</f>
        <v>MYTCO AB</v>
      </c>
      <c r="C52" s="3"/>
      <c r="D52" s="17" t="str">
        <f>Inställningar!B15</f>
        <v>0733-240771</v>
      </c>
      <c r="E52" s="19"/>
      <c r="F52" s="17" t="str">
        <f>Inställningar!B16</f>
        <v>info@mytco.se</v>
      </c>
    </row>
    <row r="53" spans="2:6" ht="15.75" x14ac:dyDescent="0.25">
      <c r="B53" s="17" t="str">
        <f>Inställningar!B12</f>
        <v>Silurvägen 3</v>
      </c>
      <c r="C53" s="3"/>
      <c r="D53" s="2" t="s">
        <v>36</v>
      </c>
      <c r="E53" s="3" t="s">
        <v>37</v>
      </c>
      <c r="F53" s="2" t="s">
        <v>38</v>
      </c>
    </row>
    <row r="54" spans="2:6" ht="15.75" x14ac:dyDescent="0.25">
      <c r="B54" s="17" t="str">
        <f>Inställningar!B13</f>
        <v>595 44 Mjölby</v>
      </c>
      <c r="C54" s="3"/>
      <c r="D54" s="17" t="str">
        <f>Inställningar!B14</f>
        <v>556736-5035</v>
      </c>
      <c r="E54" s="43"/>
      <c r="F54" s="16" t="s">
        <v>41</v>
      </c>
    </row>
    <row r="55" spans="2:6" ht="15.75" x14ac:dyDescent="0.25">
      <c r="C55" s="3"/>
      <c r="D55" s="3"/>
      <c r="E55" s="3"/>
    </row>
  </sheetData>
  <phoneticPr fontId="0" type="noConversion"/>
  <pageMargins left="0.55118110236220474" right="0.19685039370078741" top="0.51181102362204722" bottom="0.98425196850393704" header="0.43307086614173229" footer="0.51181102362204722"/>
  <pageSetup paperSize="9" scale="96" orientation="portrait" r:id="rId1"/>
  <headerFooter alignWithMargins="0"/>
  <rowBreaks count="2" manualBreakCount="2">
    <brk id="49" max="16383" man="1"/>
    <brk id="9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P55"/>
  <sheetViews>
    <sheetView showGridLines="0" zoomScale="110" zoomScaleNormal="110" workbookViewId="0">
      <selection activeCell="A41" sqref="A41:XFD49"/>
    </sheetView>
  </sheetViews>
  <sheetFormatPr defaultColWidth="8.85546875" defaultRowHeight="12.75" x14ac:dyDescent="0.2"/>
  <cols>
    <col min="1" max="1" width="2.28515625" customWidth="1"/>
    <col min="2" max="2" width="11.7109375" customWidth="1"/>
    <col min="3" max="3" width="8.42578125" customWidth="1"/>
    <col min="4" max="4" width="29" customWidth="1"/>
    <col min="5" max="5" width="10.7109375" customWidth="1"/>
    <col min="6" max="6" width="14.42578125" customWidth="1"/>
    <col min="7" max="7" width="15.85546875" customWidth="1"/>
    <col min="8" max="8" width="0.85546875" customWidth="1"/>
    <col min="9" max="9" width="11.28515625" bestFit="1" customWidth="1"/>
    <col min="11" max="11" width="9.85546875" bestFit="1" customWidth="1"/>
    <col min="12" max="12" width="18.7109375" customWidth="1"/>
    <col min="13" max="13" width="17.7109375" customWidth="1"/>
  </cols>
  <sheetData>
    <row r="1" spans="1:7" ht="6" customHeight="1" x14ac:dyDescent="0.2"/>
    <row r="2" spans="1:7" ht="21.75" x14ac:dyDescent="0.3">
      <c r="A2" s="9"/>
      <c r="B2" s="13" t="s">
        <v>0</v>
      </c>
      <c r="E2" s="21" t="s">
        <v>1</v>
      </c>
    </row>
    <row r="3" spans="1:7" x14ac:dyDescent="0.2">
      <c r="A3" s="8"/>
    </row>
    <row r="4" spans="1:7" x14ac:dyDescent="0.2">
      <c r="D4" s="20"/>
      <c r="E4" s="22" t="s">
        <v>2</v>
      </c>
      <c r="F4" s="5"/>
    </row>
    <row r="5" spans="1:7" ht="15.75" x14ac:dyDescent="0.25">
      <c r="E5" s="51" t="str">
        <f>CONCATENATE(Inställningar!G1," ",Inställningar!B1)</f>
        <v>Maj 2020</v>
      </c>
      <c r="G5" s="4"/>
    </row>
    <row r="6" spans="1:7" ht="10.5" customHeight="1" x14ac:dyDescent="0.2"/>
    <row r="7" spans="1:7" ht="15.75" x14ac:dyDescent="0.25">
      <c r="A7" s="2"/>
      <c r="B7" t="s">
        <v>4</v>
      </c>
      <c r="E7" s="2"/>
      <c r="F7" s="4"/>
    </row>
    <row r="8" spans="1:7" ht="15.75" x14ac:dyDescent="0.25">
      <c r="B8" s="1" t="str">
        <f>Inställningar!B8</f>
        <v>Mats Berglund</v>
      </c>
      <c r="D8" s="24" t="s">
        <v>6</v>
      </c>
      <c r="E8" s="3" t="str">
        <f>Inställningar!B7</f>
        <v>Danske Bank 1354-0256520</v>
      </c>
    </row>
    <row r="9" spans="1:7" ht="15.75" x14ac:dyDescent="0.25">
      <c r="B9" s="1" t="str">
        <f>Inställningar!B9</f>
        <v>Silurvägen 3</v>
      </c>
      <c r="E9" s="2"/>
      <c r="F9" s="3"/>
    </row>
    <row r="10" spans="1:7" ht="15.75" x14ac:dyDescent="0.25">
      <c r="B10" s="1" t="str">
        <f>Inställningar!B10</f>
        <v>595 44 Mjölby</v>
      </c>
      <c r="E10" s="2"/>
      <c r="F10" s="3"/>
    </row>
    <row r="12" spans="1:7" x14ac:dyDescent="0.2">
      <c r="B12" s="2" t="s">
        <v>8</v>
      </c>
      <c r="C12" s="2"/>
      <c r="E12" s="6" t="s">
        <v>9</v>
      </c>
      <c r="F12" s="6" t="s">
        <v>10</v>
      </c>
      <c r="G12" s="6" t="s">
        <v>11</v>
      </c>
    </row>
    <row r="13" spans="1:7" ht="9" customHeight="1" x14ac:dyDescent="0.2"/>
    <row r="14" spans="1:7" ht="15.75" x14ac:dyDescent="0.25">
      <c r="B14" s="1" t="s">
        <v>12</v>
      </c>
      <c r="C14" s="23" t="str">
        <f>E5</f>
        <v>Maj 2020</v>
      </c>
      <c r="D14" s="1"/>
      <c r="E14" s="10">
        <v>0</v>
      </c>
      <c r="F14" s="11">
        <f>Inställningar!$B$3</f>
        <v>50000</v>
      </c>
      <c r="G14" s="11">
        <f t="shared" ref="G14:G16" si="0">F14*E14</f>
        <v>0</v>
      </c>
    </row>
    <row r="15" spans="1:7" ht="13.5" customHeight="1" x14ac:dyDescent="0.25">
      <c r="B15" s="1" t="str">
        <f>CONCATENATE("Nettolöneavdrag bilförmån ",Inställningar!$B$6)</f>
        <v>Nettolöneavdrag bilförmån Volvo</v>
      </c>
      <c r="C15" s="23"/>
      <c r="D15" s="1"/>
      <c r="E15" s="10">
        <v>0</v>
      </c>
      <c r="F15" s="11">
        <f>Inställningar!$B$4</f>
        <v>5000</v>
      </c>
      <c r="G15" s="11">
        <f t="shared" si="0"/>
        <v>0</v>
      </c>
    </row>
    <row r="16" spans="1:7" ht="15.75" x14ac:dyDescent="0.25">
      <c r="B16" s="1" t="s">
        <v>13</v>
      </c>
      <c r="C16" s="23"/>
      <c r="D16" s="1"/>
      <c r="E16" s="10">
        <v>0</v>
      </c>
      <c r="F16" s="11">
        <f>Inställningar!$B$5</f>
        <v>9.4250000000000007</v>
      </c>
      <c r="G16" s="11">
        <f t="shared" si="0"/>
        <v>0</v>
      </c>
    </row>
    <row r="17" spans="2:16" ht="15.75" x14ac:dyDescent="0.25">
      <c r="B17" s="3"/>
      <c r="C17" s="23"/>
      <c r="D17" s="1"/>
      <c r="E17" s="10"/>
      <c r="F17" s="11"/>
      <c r="G17" s="11"/>
    </row>
    <row r="18" spans="2:16" ht="15.75" x14ac:dyDescent="0.25">
      <c r="B18" s="3"/>
      <c r="C18" s="23"/>
      <c r="D18" s="1"/>
      <c r="E18" s="10"/>
      <c r="F18" s="11"/>
      <c r="G18" s="11"/>
    </row>
    <row r="19" spans="2:16" ht="15.75" x14ac:dyDescent="0.25">
      <c r="B19" s="1" t="s">
        <v>14</v>
      </c>
      <c r="C19" s="1"/>
      <c r="D19" s="1"/>
      <c r="E19" s="10">
        <v>1</v>
      </c>
      <c r="F19" s="11"/>
      <c r="G19" s="11">
        <f>ROUND(-G14*Inställningar!$C$2-SUM(G15)*0.5,0)</f>
        <v>0</v>
      </c>
    </row>
    <row r="20" spans="2:16" ht="15.75" x14ac:dyDescent="0.25">
      <c r="B20" s="25" t="s">
        <v>15</v>
      </c>
      <c r="C20" s="25"/>
      <c r="D20" s="25"/>
      <c r="E20" s="29"/>
      <c r="F20" s="28"/>
      <c r="G20" s="28">
        <f>ROUND(-G16*1.2*0.5,0)</f>
        <v>0</v>
      </c>
      <c r="M20" s="31"/>
      <c r="N20" s="31"/>
    </row>
    <row r="21" spans="2:16" ht="15.75" x14ac:dyDescent="0.25">
      <c r="B21" s="1" t="s">
        <v>16</v>
      </c>
      <c r="C21" s="1"/>
      <c r="D21" s="1"/>
      <c r="E21" s="10"/>
      <c r="F21" s="11"/>
      <c r="G21" s="11">
        <f>SUM(G19:G20)</f>
        <v>0</v>
      </c>
    </row>
    <row r="22" spans="2:16" ht="9.9499999999999993" customHeight="1" x14ac:dyDescent="0.25">
      <c r="B22" s="1"/>
      <c r="C22" s="1"/>
      <c r="D22" s="1"/>
      <c r="E22" s="10"/>
      <c r="F22" s="11"/>
      <c r="G22" s="11"/>
    </row>
    <row r="23" spans="2:16" ht="15.75" x14ac:dyDescent="0.25">
      <c r="B23" s="1" t="s">
        <v>17</v>
      </c>
      <c r="C23" s="3"/>
      <c r="D23" s="1"/>
      <c r="E23" s="1">
        <v>1</v>
      </c>
      <c r="F23" s="11">
        <f>ROUND(0.3142*(F14),0)</f>
        <v>15710</v>
      </c>
      <c r="G23" s="11">
        <f>F23*E23*E14</f>
        <v>0</v>
      </c>
      <c r="I23" s="15"/>
    </row>
    <row r="24" spans="2:16" ht="15.75" x14ac:dyDescent="0.25">
      <c r="B24" s="1" t="s">
        <v>18</v>
      </c>
      <c r="C24" s="3"/>
      <c r="E24" s="1">
        <v>1</v>
      </c>
      <c r="F24" s="11">
        <f>ROUND(0.3142*(G16),0)</f>
        <v>0</v>
      </c>
      <c r="G24" s="11">
        <f>F24*E24</f>
        <v>0</v>
      </c>
    </row>
    <row r="25" spans="2:16" ht="15.75" x14ac:dyDescent="0.25">
      <c r="B25" s="25" t="s">
        <v>19</v>
      </c>
      <c r="C25" s="26"/>
      <c r="D25" s="27"/>
      <c r="E25" s="25">
        <v>1</v>
      </c>
      <c r="F25" s="28">
        <f>ROUND(0.3142*(G17),0)</f>
        <v>0</v>
      </c>
      <c r="G25" s="28">
        <f>F25*E25</f>
        <v>0</v>
      </c>
    </row>
    <row r="26" spans="2:16" ht="15.75" x14ac:dyDescent="0.25">
      <c r="B26" s="3" t="s">
        <v>20</v>
      </c>
      <c r="C26" s="3"/>
      <c r="E26" s="10"/>
      <c r="F26" s="11"/>
      <c r="G26" s="11">
        <f>SUM(G23:G25)</f>
        <v>0</v>
      </c>
    </row>
    <row r="27" spans="2:16" ht="15.75" x14ac:dyDescent="0.25">
      <c r="B27" s="3"/>
      <c r="C27" s="3"/>
      <c r="E27" s="10"/>
      <c r="F27" s="11"/>
      <c r="G27" s="11"/>
    </row>
    <row r="28" spans="2:16" ht="11.25" customHeight="1" x14ac:dyDescent="0.25">
      <c r="B28" s="3"/>
      <c r="C28" s="3"/>
      <c r="E28" s="10"/>
      <c r="F28" s="11"/>
      <c r="G28" s="11"/>
    </row>
    <row r="29" spans="2:16" ht="11.1" customHeight="1" x14ac:dyDescent="0.25">
      <c r="B29" s="3"/>
      <c r="C29" s="3"/>
      <c r="E29" s="10"/>
      <c r="F29" s="11"/>
      <c r="G29" s="11"/>
    </row>
    <row r="30" spans="2:16" ht="15.75" x14ac:dyDescent="0.25">
      <c r="B30" s="3"/>
      <c r="C30" s="3"/>
      <c r="D30" s="39" t="str">
        <f>CONCATENATE("Summa bruttolön ",Inställningar!B1," (inkl denna lön):")</f>
        <v>Summa bruttolön 2020 (inkl denna lön):</v>
      </c>
      <c r="E30" s="40"/>
      <c r="F30" s="41"/>
      <c r="G30" s="42">
        <f>Summa!K3</f>
        <v>0</v>
      </c>
      <c r="K30" s="66"/>
    </row>
    <row r="31" spans="2:16" ht="15.75" x14ac:dyDescent="0.25">
      <c r="B31" s="3"/>
      <c r="C31" s="3"/>
      <c r="D31" s="39" t="str">
        <f>CONCATENATE("Summa preliminärskatt ",Inställningar!B1," (inkl denna lön):")</f>
        <v>Summa preliminärskatt 2020 (inkl denna lön):</v>
      </c>
      <c r="E31" s="40"/>
      <c r="F31" s="40"/>
      <c r="G31" s="42">
        <f>Summa!M3</f>
        <v>0</v>
      </c>
    </row>
    <row r="32" spans="2:16" ht="15.75" x14ac:dyDescent="0.25">
      <c r="B32" s="3"/>
      <c r="C32" s="3"/>
      <c r="D32" s="39" t="str">
        <f>CONCATENATE("Summa sociala avgifter ",Inställningar!B1," (inkl denna lön):")</f>
        <v>Summa sociala avgifter 2020 (inkl denna lön):</v>
      </c>
      <c r="E32" s="40"/>
      <c r="F32" s="40"/>
      <c r="G32" s="42">
        <f>Summa!L3</f>
        <v>0</v>
      </c>
      <c r="P32" s="35"/>
    </row>
    <row r="33" spans="2:13" ht="15.75" x14ac:dyDescent="0.25">
      <c r="B33" s="3"/>
      <c r="C33" s="3"/>
      <c r="D33" s="39" t="str">
        <f>CONCATENATE("Summa bilförmån ",Inställningar!B1," (inkl denna lön):")</f>
        <v>Summa bilförmån 2020 (inkl denna lön):</v>
      </c>
      <c r="E33" s="40"/>
      <c r="F33" s="40"/>
      <c r="G33" s="42">
        <f>Summa!N3</f>
        <v>0</v>
      </c>
    </row>
    <row r="34" spans="2:13" ht="15.75" x14ac:dyDescent="0.25">
      <c r="B34" s="3"/>
      <c r="C34" s="3"/>
      <c r="D34" s="39" t="str">
        <f>CONCATENATE("Summa drivmedelsförmån ",Inställningar!B1," (inkl denna lön):")</f>
        <v>Summa drivmedelsförmån 2020 (inkl denna lön):</v>
      </c>
      <c r="E34" s="40"/>
      <c r="F34" s="40"/>
      <c r="G34" s="42">
        <f>Summa!O3</f>
        <v>0</v>
      </c>
    </row>
    <row r="35" spans="2:13" ht="15.75" x14ac:dyDescent="0.25">
      <c r="B35" s="3"/>
      <c r="C35" s="3"/>
      <c r="D35" s="39"/>
      <c r="E35" s="40"/>
      <c r="F35" s="40"/>
      <c r="G35" s="42"/>
    </row>
    <row r="36" spans="2:13" ht="15.75" x14ac:dyDescent="0.25">
      <c r="E36" s="10"/>
      <c r="F36" s="7" t="s">
        <v>21</v>
      </c>
      <c r="G36" s="30">
        <f>G14</f>
        <v>0</v>
      </c>
    </row>
    <row r="37" spans="2:13" x14ac:dyDescent="0.2">
      <c r="M37" s="40"/>
    </row>
    <row r="38" spans="2:13" ht="15.75" x14ac:dyDescent="0.25">
      <c r="B38" s="6"/>
      <c r="C38" s="6"/>
      <c r="D38" s="6"/>
      <c r="E38" s="6"/>
      <c r="G38" s="7" t="s">
        <v>22</v>
      </c>
    </row>
    <row r="39" spans="2:13" ht="15.75" x14ac:dyDescent="0.25">
      <c r="B39" s="11"/>
      <c r="C39" s="11"/>
      <c r="D39" s="11"/>
      <c r="E39" s="11"/>
      <c r="F39" s="12"/>
      <c r="G39" s="14">
        <f>G14+G21+G28</f>
        <v>0</v>
      </c>
    </row>
    <row r="40" spans="2:13" ht="3" customHeight="1" x14ac:dyDescent="0.2"/>
    <row r="41" spans="2:13" x14ac:dyDescent="0.2">
      <c r="B41" s="37" t="s">
        <v>23</v>
      </c>
      <c r="C41" s="38"/>
      <c r="D41" s="37" t="s">
        <v>24</v>
      </c>
      <c r="E41" s="37" t="s">
        <v>25</v>
      </c>
      <c r="F41" s="31"/>
    </row>
    <row r="42" spans="2:13" x14ac:dyDescent="0.2">
      <c r="B42" s="31">
        <v>1940</v>
      </c>
      <c r="C42" s="31" t="s">
        <v>26</v>
      </c>
      <c r="D42" s="32"/>
      <c r="E42" s="34">
        <f>G39</f>
        <v>0</v>
      </c>
      <c r="F42" s="31"/>
    </row>
    <row r="43" spans="2:13" x14ac:dyDescent="0.2">
      <c r="B43" s="31">
        <v>7220</v>
      </c>
      <c r="C43" s="31" t="s">
        <v>27</v>
      </c>
      <c r="D43" s="35">
        <f>G36</f>
        <v>0</v>
      </c>
      <c r="E43" s="35"/>
      <c r="F43" s="31"/>
    </row>
    <row r="44" spans="2:13" x14ac:dyDescent="0.2">
      <c r="B44" s="31">
        <v>7397</v>
      </c>
      <c r="C44" s="31" t="s">
        <v>28</v>
      </c>
      <c r="D44" s="35">
        <f>G15+G16</f>
        <v>0</v>
      </c>
      <c r="E44" s="32"/>
      <c r="F44" s="31"/>
    </row>
    <row r="45" spans="2:13" x14ac:dyDescent="0.2">
      <c r="B45" s="31">
        <v>2710</v>
      </c>
      <c r="C45" s="31" t="s">
        <v>97</v>
      </c>
      <c r="D45" s="36"/>
      <c r="E45" s="35">
        <f>-G21</f>
        <v>0</v>
      </c>
      <c r="F45" s="31"/>
    </row>
    <row r="46" spans="2:13" x14ac:dyDescent="0.2">
      <c r="B46" s="31">
        <v>2731</v>
      </c>
      <c r="C46" s="31" t="s">
        <v>98</v>
      </c>
      <c r="D46" s="32"/>
      <c r="E46" s="35">
        <f>G26</f>
        <v>0</v>
      </c>
      <c r="F46" s="31"/>
    </row>
    <row r="47" spans="2:13" x14ac:dyDescent="0.2">
      <c r="B47" s="31">
        <v>7510</v>
      </c>
      <c r="C47" s="31" t="s">
        <v>29</v>
      </c>
      <c r="D47" s="35">
        <f>E46</f>
        <v>0</v>
      </c>
      <c r="E47" s="32"/>
      <c r="F47" s="31"/>
    </row>
    <row r="48" spans="2:13" x14ac:dyDescent="0.2">
      <c r="B48" s="31">
        <v>7398</v>
      </c>
      <c r="C48" s="31" t="s">
        <v>30</v>
      </c>
      <c r="D48" s="36"/>
      <c r="E48" s="35">
        <f>G16</f>
        <v>0</v>
      </c>
    </row>
    <row r="49" spans="2:6" x14ac:dyDescent="0.2">
      <c r="B49" s="31">
        <v>7399</v>
      </c>
      <c r="C49" s="31" t="s">
        <v>31</v>
      </c>
      <c r="D49" s="36"/>
      <c r="E49" s="35">
        <f>G15</f>
        <v>0</v>
      </c>
    </row>
    <row r="50" spans="2:6" ht="8.25" customHeight="1" x14ac:dyDescent="0.2">
      <c r="B50" s="31"/>
      <c r="D50" s="33"/>
      <c r="E50" s="33"/>
    </row>
    <row r="51" spans="2:6" x14ac:dyDescent="0.2">
      <c r="B51" s="2" t="s">
        <v>32</v>
      </c>
      <c r="C51" s="2"/>
      <c r="D51" s="2" t="s">
        <v>33</v>
      </c>
      <c r="E51" s="2"/>
      <c r="F51" s="2" t="s">
        <v>34</v>
      </c>
    </row>
    <row r="52" spans="2:6" ht="15.75" x14ac:dyDescent="0.25">
      <c r="B52" s="18" t="str">
        <f>Inställningar!B11</f>
        <v>MYTCO AB</v>
      </c>
      <c r="C52" s="3"/>
      <c r="D52" s="17" t="str">
        <f>Inställningar!B15</f>
        <v>0733-240771</v>
      </c>
      <c r="E52" s="19"/>
      <c r="F52" s="17" t="str">
        <f>Inställningar!B16</f>
        <v>info@mytco.se</v>
      </c>
    </row>
    <row r="53" spans="2:6" ht="15.75" x14ac:dyDescent="0.25">
      <c r="B53" s="17" t="str">
        <f>Inställningar!B12</f>
        <v>Silurvägen 3</v>
      </c>
      <c r="C53" s="3"/>
      <c r="D53" s="2" t="s">
        <v>36</v>
      </c>
      <c r="E53" s="3" t="s">
        <v>37</v>
      </c>
      <c r="F53" s="2" t="s">
        <v>38</v>
      </c>
    </row>
    <row r="54" spans="2:6" ht="15.75" x14ac:dyDescent="0.25">
      <c r="B54" s="17" t="str">
        <f>Inställningar!B13</f>
        <v>595 44 Mjölby</v>
      </c>
      <c r="C54" s="3"/>
      <c r="D54" s="17" t="str">
        <f>Inställningar!B14</f>
        <v>556736-5035</v>
      </c>
      <c r="E54" s="43"/>
      <c r="F54" s="16" t="s">
        <v>41</v>
      </c>
    </row>
    <row r="55" spans="2:6" ht="15.75" x14ac:dyDescent="0.25">
      <c r="C55" s="3"/>
      <c r="D55" s="3"/>
      <c r="E55" s="3"/>
    </row>
  </sheetData>
  <phoneticPr fontId="0" type="noConversion"/>
  <pageMargins left="0.55118110236220474" right="0.19685039370078741" top="0.51181102362204722" bottom="0.98425196850393704" header="0.43307086614173229" footer="0.51181102362204722"/>
  <pageSetup paperSize="9" orientation="portrait" r:id="rId1"/>
  <headerFooter alignWithMargins="0"/>
  <rowBreaks count="1" manualBreakCount="1">
    <brk id="9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P55"/>
  <sheetViews>
    <sheetView showGridLines="0" zoomScale="115" zoomScaleNormal="115" workbookViewId="0">
      <selection activeCell="A41" sqref="A41:XFD49"/>
    </sheetView>
  </sheetViews>
  <sheetFormatPr defaultColWidth="8.85546875" defaultRowHeight="12.75" x14ac:dyDescent="0.2"/>
  <cols>
    <col min="1" max="1" width="2.28515625" customWidth="1"/>
    <col min="2" max="2" width="11.7109375" customWidth="1"/>
    <col min="3" max="3" width="8.42578125" customWidth="1"/>
    <col min="4" max="4" width="29" customWidth="1"/>
    <col min="5" max="5" width="10.7109375" customWidth="1"/>
    <col min="6" max="6" width="14.42578125" customWidth="1"/>
    <col min="7" max="7" width="15.85546875" customWidth="1"/>
    <col min="8" max="8" width="0.85546875" customWidth="1"/>
    <col min="9" max="9" width="11.28515625" bestFit="1" customWidth="1"/>
    <col min="11" max="11" width="9.85546875" bestFit="1" customWidth="1"/>
    <col min="12" max="12" width="18.7109375" customWidth="1"/>
    <col min="13" max="13" width="17.7109375" customWidth="1"/>
  </cols>
  <sheetData>
    <row r="1" spans="1:7" ht="6" customHeight="1" x14ac:dyDescent="0.2"/>
    <row r="2" spans="1:7" ht="21.75" x14ac:dyDescent="0.3">
      <c r="A2" s="9"/>
      <c r="B2" s="13" t="s">
        <v>0</v>
      </c>
      <c r="E2" s="21" t="s">
        <v>1</v>
      </c>
    </row>
    <row r="3" spans="1:7" x14ac:dyDescent="0.2">
      <c r="A3" s="8"/>
    </row>
    <row r="4" spans="1:7" x14ac:dyDescent="0.2">
      <c r="D4" s="20"/>
      <c r="E4" s="22" t="s">
        <v>2</v>
      </c>
      <c r="F4" s="5"/>
    </row>
    <row r="5" spans="1:7" ht="15.75" x14ac:dyDescent="0.25">
      <c r="E5" s="51" t="str">
        <f>CONCATENATE(Inställningar!H1," ",Inställningar!B1)</f>
        <v>Jun 2020</v>
      </c>
      <c r="G5" s="4"/>
    </row>
    <row r="6" spans="1:7" ht="10.5" customHeight="1" x14ac:dyDescent="0.2"/>
    <row r="7" spans="1:7" ht="15.75" x14ac:dyDescent="0.25">
      <c r="A7" s="2"/>
      <c r="B7" t="s">
        <v>4</v>
      </c>
      <c r="E7" s="2"/>
      <c r="F7" s="4"/>
    </row>
    <row r="8" spans="1:7" ht="15.75" x14ac:dyDescent="0.25">
      <c r="B8" s="1" t="str">
        <f>Inställningar!B8</f>
        <v>Mats Berglund</v>
      </c>
      <c r="D8" s="24" t="s">
        <v>6</v>
      </c>
      <c r="E8" s="3" t="str">
        <f>Inställningar!B7</f>
        <v>Danske Bank 1354-0256520</v>
      </c>
    </row>
    <row r="9" spans="1:7" ht="15.75" x14ac:dyDescent="0.25">
      <c r="B9" s="1" t="str">
        <f>Inställningar!B9</f>
        <v>Silurvägen 3</v>
      </c>
      <c r="E9" s="2"/>
      <c r="F9" s="3"/>
    </row>
    <row r="10" spans="1:7" ht="15.75" x14ac:dyDescent="0.25">
      <c r="B10" s="1" t="str">
        <f>Inställningar!B10</f>
        <v>595 44 Mjölby</v>
      </c>
      <c r="E10" s="2"/>
      <c r="F10" s="3"/>
    </row>
    <row r="12" spans="1:7" x14ac:dyDescent="0.2">
      <c r="B12" s="2" t="s">
        <v>8</v>
      </c>
      <c r="C12" s="2"/>
      <c r="E12" s="6" t="s">
        <v>9</v>
      </c>
      <c r="F12" s="6" t="s">
        <v>10</v>
      </c>
      <c r="G12" s="6" t="s">
        <v>11</v>
      </c>
    </row>
    <row r="13" spans="1:7" ht="9" customHeight="1" x14ac:dyDescent="0.2"/>
    <row r="14" spans="1:7" ht="15.75" x14ac:dyDescent="0.25">
      <c r="B14" s="1" t="s">
        <v>12</v>
      </c>
      <c r="C14" s="23" t="str">
        <f>E5</f>
        <v>Jun 2020</v>
      </c>
      <c r="D14" s="1"/>
      <c r="E14" s="10">
        <v>0</v>
      </c>
      <c r="F14" s="11">
        <f>Inställningar!$B$3</f>
        <v>50000</v>
      </c>
      <c r="G14" s="11">
        <f t="shared" ref="G14:G16" si="0">F14*E14</f>
        <v>0</v>
      </c>
    </row>
    <row r="15" spans="1:7" ht="13.5" customHeight="1" x14ac:dyDescent="0.25">
      <c r="B15" s="1" t="str">
        <f>CONCATENATE("Nettolöneavdrag bilförmån ",Inställningar!$B$6)</f>
        <v>Nettolöneavdrag bilförmån Volvo</v>
      </c>
      <c r="C15" s="23"/>
      <c r="D15" s="1"/>
      <c r="E15" s="10">
        <v>0</v>
      </c>
      <c r="F15" s="11">
        <f>Inställningar!$B$4</f>
        <v>5000</v>
      </c>
      <c r="G15" s="11">
        <f t="shared" si="0"/>
        <v>0</v>
      </c>
    </row>
    <row r="16" spans="1:7" ht="15.75" x14ac:dyDescent="0.25">
      <c r="B16" s="1" t="s">
        <v>13</v>
      </c>
      <c r="C16" s="23"/>
      <c r="D16" s="1"/>
      <c r="E16" s="10">
        <v>0</v>
      </c>
      <c r="F16" s="11">
        <f>Inställningar!$B$5</f>
        <v>9.4250000000000007</v>
      </c>
      <c r="G16" s="11">
        <f t="shared" si="0"/>
        <v>0</v>
      </c>
    </row>
    <row r="17" spans="2:16" ht="15.75" x14ac:dyDescent="0.25">
      <c r="B17" s="3"/>
      <c r="C17" s="23"/>
      <c r="D17" s="1"/>
      <c r="E17" s="10"/>
      <c r="F17" s="11"/>
      <c r="G17" s="11"/>
    </row>
    <row r="18" spans="2:16" ht="15.75" x14ac:dyDescent="0.25">
      <c r="B18" s="3"/>
      <c r="C18" s="23"/>
      <c r="D18" s="1"/>
      <c r="E18" s="10"/>
      <c r="F18" s="11"/>
      <c r="G18" s="11"/>
    </row>
    <row r="19" spans="2:16" ht="15.75" x14ac:dyDescent="0.25">
      <c r="B19" s="1" t="s">
        <v>14</v>
      </c>
      <c r="C19" s="1"/>
      <c r="D19" s="1"/>
      <c r="E19" s="10">
        <v>1</v>
      </c>
      <c r="F19" s="11"/>
      <c r="G19" s="11">
        <f>ROUND(-G14*Inställningar!$C$2-SUM(G15)*0.5,0)</f>
        <v>0</v>
      </c>
    </row>
    <row r="20" spans="2:16" ht="15.75" x14ac:dyDescent="0.25">
      <c r="B20" s="25" t="s">
        <v>15</v>
      </c>
      <c r="C20" s="25"/>
      <c r="D20" s="25"/>
      <c r="E20" s="29"/>
      <c r="F20" s="28"/>
      <c r="G20" s="28">
        <f>ROUND(-G16*1.2*0.5,0)</f>
        <v>0</v>
      </c>
      <c r="M20" s="31"/>
      <c r="N20" s="31"/>
    </row>
    <row r="21" spans="2:16" ht="15.75" x14ac:dyDescent="0.25">
      <c r="B21" s="1" t="s">
        <v>16</v>
      </c>
      <c r="C21" s="1"/>
      <c r="D21" s="1"/>
      <c r="E21" s="10"/>
      <c r="F21" s="11"/>
      <c r="G21" s="11">
        <f>SUM(G19:G20)</f>
        <v>0</v>
      </c>
    </row>
    <row r="22" spans="2:16" ht="9.9499999999999993" customHeight="1" x14ac:dyDescent="0.25">
      <c r="B22" s="1"/>
      <c r="C22" s="1"/>
      <c r="D22" s="1"/>
      <c r="E22" s="10"/>
      <c r="F22" s="11"/>
      <c r="G22" s="11"/>
    </row>
    <row r="23" spans="2:16" ht="15.75" x14ac:dyDescent="0.25">
      <c r="B23" s="1" t="s">
        <v>17</v>
      </c>
      <c r="C23" s="3"/>
      <c r="D23" s="1"/>
      <c r="E23" s="1">
        <v>1</v>
      </c>
      <c r="F23" s="11">
        <f>ROUND(0.3142*(F14),0)</f>
        <v>15710</v>
      </c>
      <c r="G23" s="11">
        <f>F23*E23*E14</f>
        <v>0</v>
      </c>
      <c r="I23" s="15"/>
    </row>
    <row r="24" spans="2:16" ht="15.75" x14ac:dyDescent="0.25">
      <c r="B24" s="1" t="s">
        <v>18</v>
      </c>
      <c r="C24" s="3"/>
      <c r="E24" s="1">
        <v>1</v>
      </c>
      <c r="F24" s="11">
        <f>ROUND(0.3142*(G16),0)</f>
        <v>0</v>
      </c>
      <c r="G24" s="11">
        <f>F24*E24</f>
        <v>0</v>
      </c>
    </row>
    <row r="25" spans="2:16" ht="15.75" x14ac:dyDescent="0.25">
      <c r="B25" s="25" t="s">
        <v>19</v>
      </c>
      <c r="C25" s="26"/>
      <c r="D25" s="27"/>
      <c r="E25" s="25">
        <v>1</v>
      </c>
      <c r="F25" s="28">
        <f>ROUND(0.3142*(G17),0)</f>
        <v>0</v>
      </c>
      <c r="G25" s="28">
        <f>F25*E25</f>
        <v>0</v>
      </c>
    </row>
    <row r="26" spans="2:16" ht="15.75" x14ac:dyDescent="0.25">
      <c r="B26" s="3" t="s">
        <v>20</v>
      </c>
      <c r="C26" s="3"/>
      <c r="E26" s="10"/>
      <c r="F26" s="11"/>
      <c r="G26" s="11">
        <f>SUM(G23:G25)</f>
        <v>0</v>
      </c>
    </row>
    <row r="27" spans="2:16" ht="15.75" x14ac:dyDescent="0.25">
      <c r="B27" s="3"/>
      <c r="C27" s="3"/>
      <c r="E27" s="10"/>
      <c r="F27" s="11"/>
      <c r="G27" s="11"/>
    </row>
    <row r="28" spans="2:16" ht="11.25" customHeight="1" x14ac:dyDescent="0.25">
      <c r="B28" s="3"/>
      <c r="C28" s="3"/>
      <c r="E28" s="10"/>
      <c r="F28" s="11"/>
      <c r="G28" s="11"/>
    </row>
    <row r="29" spans="2:16" ht="11.1" customHeight="1" x14ac:dyDescent="0.25">
      <c r="B29" s="3"/>
      <c r="C29" s="3"/>
      <c r="E29" s="10"/>
      <c r="F29" s="11"/>
      <c r="G29" s="11"/>
    </row>
    <row r="30" spans="2:16" ht="15.75" x14ac:dyDescent="0.25">
      <c r="B30" s="3"/>
      <c r="C30" s="3"/>
      <c r="D30" s="39" t="str">
        <f>CONCATENATE("Summa bruttolön ",Inställningar!B1," (inkl denna lön):")</f>
        <v>Summa bruttolön 2020 (inkl denna lön):</v>
      </c>
      <c r="E30" s="40"/>
      <c r="F30" s="41"/>
      <c r="G30" s="42">
        <f>Summa!K3</f>
        <v>0</v>
      </c>
      <c r="K30" s="66"/>
    </row>
    <row r="31" spans="2:16" ht="15.75" x14ac:dyDescent="0.25">
      <c r="B31" s="3"/>
      <c r="C31" s="3"/>
      <c r="D31" s="39" t="str">
        <f>CONCATENATE("Summa preliminärskatt ",Inställningar!B1," (inkl denna lön):")</f>
        <v>Summa preliminärskatt 2020 (inkl denna lön):</v>
      </c>
      <c r="E31" s="40"/>
      <c r="F31" s="40"/>
      <c r="G31" s="42">
        <f>Summa!M3</f>
        <v>0</v>
      </c>
    </row>
    <row r="32" spans="2:16" ht="15.75" x14ac:dyDescent="0.25">
      <c r="B32" s="3"/>
      <c r="C32" s="3"/>
      <c r="D32" s="39" t="str">
        <f>CONCATENATE("Summa sociala avgifter ",Inställningar!B1," (inkl denna lön):")</f>
        <v>Summa sociala avgifter 2020 (inkl denna lön):</v>
      </c>
      <c r="E32" s="40"/>
      <c r="F32" s="40"/>
      <c r="G32" s="42">
        <f>Summa!L3</f>
        <v>0</v>
      </c>
      <c r="P32" s="35"/>
    </row>
    <row r="33" spans="2:13" ht="15.75" x14ac:dyDescent="0.25">
      <c r="B33" s="3"/>
      <c r="C33" s="3"/>
      <c r="D33" s="39" t="str">
        <f>CONCATENATE("Summa bilförmån ",Inställningar!B1," (inkl denna lön):")</f>
        <v>Summa bilförmån 2020 (inkl denna lön):</v>
      </c>
      <c r="E33" s="40"/>
      <c r="F33" s="40"/>
      <c r="G33" s="42">
        <f>Summa!N3</f>
        <v>0</v>
      </c>
    </row>
    <row r="34" spans="2:13" ht="15.75" x14ac:dyDescent="0.25">
      <c r="B34" s="3"/>
      <c r="C34" s="3"/>
      <c r="D34" s="39" t="str">
        <f>CONCATENATE("Summa drivmedelsförmån ",Inställningar!B1," (inkl denna lön):")</f>
        <v>Summa drivmedelsförmån 2020 (inkl denna lön):</v>
      </c>
      <c r="E34" s="40"/>
      <c r="F34" s="40"/>
      <c r="G34" s="42">
        <f>Summa!O3</f>
        <v>0</v>
      </c>
    </row>
    <row r="35" spans="2:13" ht="15.75" x14ac:dyDescent="0.25">
      <c r="B35" s="3"/>
      <c r="C35" s="3"/>
      <c r="D35" s="39"/>
      <c r="E35" s="40"/>
      <c r="F35" s="40"/>
      <c r="G35" s="42"/>
    </row>
    <row r="36" spans="2:13" ht="15.75" x14ac:dyDescent="0.25">
      <c r="E36" s="10"/>
      <c r="F36" s="7" t="s">
        <v>21</v>
      </c>
      <c r="G36" s="30">
        <f>G14</f>
        <v>0</v>
      </c>
    </row>
    <row r="37" spans="2:13" x14ac:dyDescent="0.2">
      <c r="M37" s="40"/>
    </row>
    <row r="38" spans="2:13" ht="15.75" x14ac:dyDescent="0.25">
      <c r="B38" s="6"/>
      <c r="C38" s="6"/>
      <c r="D38" s="6"/>
      <c r="E38" s="6"/>
      <c r="G38" s="7" t="s">
        <v>22</v>
      </c>
    </row>
    <row r="39" spans="2:13" ht="15.75" x14ac:dyDescent="0.25">
      <c r="B39" s="11"/>
      <c r="C39" s="11"/>
      <c r="D39" s="11"/>
      <c r="E39" s="11"/>
      <c r="F39" s="12"/>
      <c r="G39" s="14">
        <f>G14+G21+G28</f>
        <v>0</v>
      </c>
    </row>
    <row r="40" spans="2:13" ht="3" customHeight="1" x14ac:dyDescent="0.2"/>
    <row r="41" spans="2:13" x14ac:dyDescent="0.2">
      <c r="B41" s="37" t="s">
        <v>23</v>
      </c>
      <c r="C41" s="38"/>
      <c r="D41" s="37" t="s">
        <v>24</v>
      </c>
      <c r="E41" s="37" t="s">
        <v>25</v>
      </c>
      <c r="F41" s="31"/>
    </row>
    <row r="42" spans="2:13" x14ac:dyDescent="0.2">
      <c r="B42" s="31">
        <v>1940</v>
      </c>
      <c r="C42" s="31" t="s">
        <v>26</v>
      </c>
      <c r="D42" s="32"/>
      <c r="E42" s="34">
        <f>G39</f>
        <v>0</v>
      </c>
      <c r="F42" s="31"/>
    </row>
    <row r="43" spans="2:13" x14ac:dyDescent="0.2">
      <c r="B43" s="31">
        <v>7220</v>
      </c>
      <c r="C43" s="31" t="s">
        <v>27</v>
      </c>
      <c r="D43" s="35">
        <f>G36</f>
        <v>0</v>
      </c>
      <c r="E43" s="35"/>
      <c r="F43" s="31"/>
    </row>
    <row r="44" spans="2:13" x14ac:dyDescent="0.2">
      <c r="B44" s="31">
        <v>7397</v>
      </c>
      <c r="C44" s="31" t="s">
        <v>28</v>
      </c>
      <c r="D44" s="35">
        <f>G15+G16</f>
        <v>0</v>
      </c>
      <c r="E44" s="32"/>
      <c r="F44" s="31"/>
    </row>
    <row r="45" spans="2:13" x14ac:dyDescent="0.2">
      <c r="B45" s="31">
        <v>2710</v>
      </c>
      <c r="C45" s="31" t="s">
        <v>97</v>
      </c>
      <c r="D45" s="36"/>
      <c r="E45" s="35">
        <f>-G21</f>
        <v>0</v>
      </c>
      <c r="F45" s="31"/>
    </row>
    <row r="46" spans="2:13" x14ac:dyDescent="0.2">
      <c r="B46" s="31">
        <v>2731</v>
      </c>
      <c r="C46" s="31" t="s">
        <v>98</v>
      </c>
      <c r="D46" s="32"/>
      <c r="E46" s="35">
        <f>G26</f>
        <v>0</v>
      </c>
      <c r="F46" s="31"/>
    </row>
    <row r="47" spans="2:13" x14ac:dyDescent="0.2">
      <c r="B47" s="31">
        <v>7510</v>
      </c>
      <c r="C47" s="31" t="s">
        <v>29</v>
      </c>
      <c r="D47" s="35">
        <f>E46</f>
        <v>0</v>
      </c>
      <c r="E47" s="32"/>
      <c r="F47" s="31"/>
    </row>
    <row r="48" spans="2:13" x14ac:dyDescent="0.2">
      <c r="B48" s="31">
        <v>7398</v>
      </c>
      <c r="C48" s="31" t="s">
        <v>30</v>
      </c>
      <c r="D48" s="36"/>
      <c r="E48" s="35">
        <f>G16</f>
        <v>0</v>
      </c>
    </row>
    <row r="49" spans="2:6" x14ac:dyDescent="0.2">
      <c r="B49" s="31">
        <v>7399</v>
      </c>
      <c r="C49" s="31" t="s">
        <v>31</v>
      </c>
      <c r="D49" s="36"/>
      <c r="E49" s="35">
        <f>G15</f>
        <v>0</v>
      </c>
    </row>
    <row r="50" spans="2:6" ht="8.25" customHeight="1" x14ac:dyDescent="0.2">
      <c r="B50" s="31"/>
      <c r="D50" s="33"/>
      <c r="E50" s="33"/>
    </row>
    <row r="51" spans="2:6" x14ac:dyDescent="0.2">
      <c r="B51" s="2" t="s">
        <v>32</v>
      </c>
      <c r="C51" s="2"/>
      <c r="D51" s="2" t="s">
        <v>33</v>
      </c>
      <c r="E51" s="2"/>
      <c r="F51" s="2" t="s">
        <v>34</v>
      </c>
    </row>
    <row r="52" spans="2:6" ht="15.75" x14ac:dyDescent="0.25">
      <c r="B52" s="18" t="str">
        <f>Inställningar!B11</f>
        <v>MYTCO AB</v>
      </c>
      <c r="C52" s="3"/>
      <c r="D52" s="17" t="str">
        <f>Inställningar!B15</f>
        <v>0733-240771</v>
      </c>
      <c r="E52" s="19"/>
      <c r="F52" s="17" t="str">
        <f>Inställningar!B16</f>
        <v>info@mytco.se</v>
      </c>
    </row>
    <row r="53" spans="2:6" ht="15.75" x14ac:dyDescent="0.25">
      <c r="B53" s="17" t="str">
        <f>Inställningar!B12</f>
        <v>Silurvägen 3</v>
      </c>
      <c r="C53" s="3"/>
      <c r="D53" s="2" t="s">
        <v>36</v>
      </c>
      <c r="E53" s="3" t="s">
        <v>37</v>
      </c>
      <c r="F53" s="2" t="s">
        <v>38</v>
      </c>
    </row>
    <row r="54" spans="2:6" ht="15.75" x14ac:dyDescent="0.25">
      <c r="B54" s="17" t="str">
        <f>Inställningar!B13</f>
        <v>595 44 Mjölby</v>
      </c>
      <c r="C54" s="3"/>
      <c r="D54" s="17" t="str">
        <f>Inställningar!B14</f>
        <v>556736-5035</v>
      </c>
      <c r="E54" s="43"/>
      <c r="F54" s="16" t="s">
        <v>41</v>
      </c>
    </row>
    <row r="55" spans="2:6" ht="15.75" x14ac:dyDescent="0.25">
      <c r="C55" s="3"/>
      <c r="D55" s="3"/>
      <c r="E55" s="3"/>
    </row>
  </sheetData>
  <phoneticPr fontId="0" type="noConversion"/>
  <pageMargins left="0.55118110236220474" right="0.19685039370078741" top="0.51181102362204722" bottom="0.98425196850393704" header="0.43307086614173229" footer="0.51181102362204722"/>
  <pageSetup paperSize="9" scale="96" orientation="portrait" r:id="rId1"/>
  <headerFooter alignWithMargins="0"/>
  <rowBreaks count="2" manualBreakCount="2">
    <brk id="54" max="16383" man="1"/>
    <brk id="10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P55"/>
  <sheetViews>
    <sheetView showGridLines="0" zoomScale="115" zoomScaleNormal="115" workbookViewId="0">
      <selection activeCell="A41" sqref="A41:XFD49"/>
    </sheetView>
  </sheetViews>
  <sheetFormatPr defaultColWidth="8.85546875" defaultRowHeight="12.75" x14ac:dyDescent="0.2"/>
  <cols>
    <col min="1" max="1" width="2.28515625" customWidth="1"/>
    <col min="2" max="2" width="11.7109375" customWidth="1"/>
    <col min="3" max="3" width="8.42578125" customWidth="1"/>
    <col min="4" max="4" width="29" customWidth="1"/>
    <col min="5" max="5" width="10.7109375" customWidth="1"/>
    <col min="6" max="6" width="14.42578125" customWidth="1"/>
    <col min="7" max="7" width="15.85546875" customWidth="1"/>
    <col min="8" max="8" width="0.85546875" customWidth="1"/>
    <col min="9" max="9" width="11.28515625" bestFit="1" customWidth="1"/>
    <col min="11" max="11" width="9.85546875" bestFit="1" customWidth="1"/>
    <col min="12" max="12" width="18.7109375" customWidth="1"/>
    <col min="13" max="13" width="17.7109375" customWidth="1"/>
  </cols>
  <sheetData>
    <row r="1" spans="1:7" ht="6" customHeight="1" x14ac:dyDescent="0.2"/>
    <row r="2" spans="1:7" ht="21.75" x14ac:dyDescent="0.3">
      <c r="A2" s="9"/>
      <c r="B2" s="13" t="s">
        <v>0</v>
      </c>
      <c r="E2" s="21" t="s">
        <v>1</v>
      </c>
    </row>
    <row r="3" spans="1:7" x14ac:dyDescent="0.2">
      <c r="A3" s="8"/>
    </row>
    <row r="4" spans="1:7" x14ac:dyDescent="0.2">
      <c r="D4" s="20"/>
      <c r="E4" s="22" t="s">
        <v>2</v>
      </c>
      <c r="F4" s="5"/>
    </row>
    <row r="5" spans="1:7" ht="15.75" x14ac:dyDescent="0.25">
      <c r="E5" s="51" t="str">
        <f>CONCATENATE(Inställningar!I1," ",Inställningar!B1)</f>
        <v>Jul 2020</v>
      </c>
      <c r="G5" s="4"/>
    </row>
    <row r="6" spans="1:7" ht="10.5" customHeight="1" x14ac:dyDescent="0.2"/>
    <row r="7" spans="1:7" ht="15.75" x14ac:dyDescent="0.25">
      <c r="A7" s="2"/>
      <c r="B7" t="s">
        <v>4</v>
      </c>
      <c r="E7" s="2"/>
      <c r="F7" s="4"/>
    </row>
    <row r="8" spans="1:7" ht="15.75" x14ac:dyDescent="0.25">
      <c r="B8" s="1" t="str">
        <f>Inställningar!B8</f>
        <v>Mats Berglund</v>
      </c>
      <c r="D8" s="24" t="s">
        <v>6</v>
      </c>
      <c r="E8" s="3" t="str">
        <f>Inställningar!B7</f>
        <v>Danske Bank 1354-0256520</v>
      </c>
    </row>
    <row r="9" spans="1:7" ht="15.75" x14ac:dyDescent="0.25">
      <c r="B9" s="1" t="str">
        <f>Inställningar!B9</f>
        <v>Silurvägen 3</v>
      </c>
      <c r="E9" s="2"/>
      <c r="F9" s="3"/>
    </row>
    <row r="10" spans="1:7" ht="15.75" x14ac:dyDescent="0.25">
      <c r="B10" s="1" t="str">
        <f>Inställningar!B10</f>
        <v>595 44 Mjölby</v>
      </c>
      <c r="E10" s="2"/>
      <c r="F10" s="3"/>
    </row>
    <row r="12" spans="1:7" x14ac:dyDescent="0.2">
      <c r="B12" s="2" t="s">
        <v>8</v>
      </c>
      <c r="C12" s="2"/>
      <c r="E12" s="6" t="s">
        <v>9</v>
      </c>
      <c r="F12" s="6" t="s">
        <v>10</v>
      </c>
      <c r="G12" s="6" t="s">
        <v>11</v>
      </c>
    </row>
    <row r="13" spans="1:7" ht="9" customHeight="1" x14ac:dyDescent="0.2"/>
    <row r="14" spans="1:7" ht="15.75" x14ac:dyDescent="0.25">
      <c r="B14" s="1" t="s">
        <v>12</v>
      </c>
      <c r="C14" s="23" t="str">
        <f>E5</f>
        <v>Jul 2020</v>
      </c>
      <c r="D14" s="1"/>
      <c r="E14" s="10">
        <v>0</v>
      </c>
      <c r="F14" s="11">
        <f>Inställningar!$B$3</f>
        <v>50000</v>
      </c>
      <c r="G14" s="11">
        <f t="shared" ref="G14:G16" si="0">F14*E14</f>
        <v>0</v>
      </c>
    </row>
    <row r="15" spans="1:7" ht="13.5" customHeight="1" x14ac:dyDescent="0.25">
      <c r="B15" s="1" t="str">
        <f>CONCATENATE("Nettolöneavdrag bilförmån ",Inställningar!$B$6)</f>
        <v>Nettolöneavdrag bilförmån Volvo</v>
      </c>
      <c r="C15" s="23"/>
      <c r="D15" s="1"/>
      <c r="E15" s="10">
        <v>0</v>
      </c>
      <c r="F15" s="11">
        <f>Inställningar!$B$4</f>
        <v>5000</v>
      </c>
      <c r="G15" s="11">
        <f t="shared" si="0"/>
        <v>0</v>
      </c>
    </row>
    <row r="16" spans="1:7" ht="15.75" x14ac:dyDescent="0.25">
      <c r="B16" s="1" t="s">
        <v>13</v>
      </c>
      <c r="C16" s="23"/>
      <c r="D16" s="1"/>
      <c r="E16" s="10">
        <v>0</v>
      </c>
      <c r="F16" s="11">
        <f>Inställningar!$B$5</f>
        <v>9.4250000000000007</v>
      </c>
      <c r="G16" s="11">
        <f t="shared" si="0"/>
        <v>0</v>
      </c>
    </row>
    <row r="17" spans="2:16" ht="15.75" x14ac:dyDescent="0.25">
      <c r="B17" s="3"/>
      <c r="C17" s="23"/>
      <c r="D17" s="1"/>
      <c r="E17" s="10"/>
      <c r="F17" s="11"/>
      <c r="G17" s="11"/>
    </row>
    <row r="18" spans="2:16" ht="15.75" x14ac:dyDescent="0.25">
      <c r="B18" s="3"/>
      <c r="C18" s="23"/>
      <c r="D18" s="1"/>
      <c r="E18" s="10"/>
      <c r="F18" s="11"/>
      <c r="G18" s="11"/>
    </row>
    <row r="19" spans="2:16" ht="15.75" x14ac:dyDescent="0.25">
      <c r="B19" s="1" t="s">
        <v>14</v>
      </c>
      <c r="C19" s="1"/>
      <c r="D19" s="1"/>
      <c r="E19" s="10">
        <v>1</v>
      </c>
      <c r="F19" s="11"/>
      <c r="G19" s="11">
        <f>ROUND(-G14*Inställningar!$C$2-SUM(G15)*0.5,0)</f>
        <v>0</v>
      </c>
    </row>
    <row r="20" spans="2:16" ht="15.75" x14ac:dyDescent="0.25">
      <c r="B20" s="25" t="s">
        <v>15</v>
      </c>
      <c r="C20" s="25"/>
      <c r="D20" s="25"/>
      <c r="E20" s="29"/>
      <c r="F20" s="28"/>
      <c r="G20" s="28">
        <f>ROUND(-G16*1.2*0.5,0)</f>
        <v>0</v>
      </c>
      <c r="M20" s="31"/>
      <c r="N20" s="31"/>
    </row>
    <row r="21" spans="2:16" ht="15.75" x14ac:dyDescent="0.25">
      <c r="B21" s="1" t="s">
        <v>16</v>
      </c>
      <c r="C21" s="1"/>
      <c r="D21" s="1"/>
      <c r="E21" s="10"/>
      <c r="F21" s="11"/>
      <c r="G21" s="11">
        <f>SUM(G19:G20)</f>
        <v>0</v>
      </c>
    </row>
    <row r="22" spans="2:16" ht="9.9499999999999993" customHeight="1" x14ac:dyDescent="0.25">
      <c r="B22" s="1"/>
      <c r="C22" s="1"/>
      <c r="D22" s="1"/>
      <c r="E22" s="10"/>
      <c r="F22" s="11"/>
      <c r="G22" s="11"/>
    </row>
    <row r="23" spans="2:16" ht="15.75" x14ac:dyDescent="0.25">
      <c r="B23" s="1" t="s">
        <v>17</v>
      </c>
      <c r="C23" s="3"/>
      <c r="D23" s="1"/>
      <c r="E23" s="1">
        <v>1</v>
      </c>
      <c r="F23" s="11">
        <f>ROUND(0.3142*(F14),0)</f>
        <v>15710</v>
      </c>
      <c r="G23" s="11">
        <f>F23*E23*E14</f>
        <v>0</v>
      </c>
      <c r="I23" s="15"/>
    </row>
    <row r="24" spans="2:16" ht="15.75" x14ac:dyDescent="0.25">
      <c r="B24" s="1" t="s">
        <v>18</v>
      </c>
      <c r="C24" s="3"/>
      <c r="E24" s="1">
        <v>1</v>
      </c>
      <c r="F24" s="11">
        <f>ROUND(0.3142*(G16),0)</f>
        <v>0</v>
      </c>
      <c r="G24" s="11">
        <f>F24*E24</f>
        <v>0</v>
      </c>
    </row>
    <row r="25" spans="2:16" ht="15.75" x14ac:dyDescent="0.25">
      <c r="B25" s="25" t="s">
        <v>19</v>
      </c>
      <c r="C25" s="26"/>
      <c r="D25" s="27"/>
      <c r="E25" s="25">
        <v>1</v>
      </c>
      <c r="F25" s="28">
        <f>ROUND(0.3142*(G17),0)</f>
        <v>0</v>
      </c>
      <c r="G25" s="28">
        <f>F25*E25</f>
        <v>0</v>
      </c>
    </row>
    <row r="26" spans="2:16" ht="15.75" x14ac:dyDescent="0.25">
      <c r="B26" s="3" t="s">
        <v>20</v>
      </c>
      <c r="C26" s="3"/>
      <c r="E26" s="10"/>
      <c r="F26" s="11"/>
      <c r="G26" s="11">
        <f>SUM(G23:G25)</f>
        <v>0</v>
      </c>
    </row>
    <row r="27" spans="2:16" ht="15.75" x14ac:dyDescent="0.25">
      <c r="B27" s="3"/>
      <c r="C27" s="3"/>
      <c r="E27" s="10"/>
      <c r="F27" s="11"/>
      <c r="G27" s="11"/>
    </row>
    <row r="28" spans="2:16" ht="11.25" customHeight="1" x14ac:dyDescent="0.25">
      <c r="B28" s="3"/>
      <c r="C28" s="3"/>
      <c r="E28" s="10"/>
      <c r="F28" s="11"/>
      <c r="G28" s="11"/>
    </row>
    <row r="29" spans="2:16" ht="11.1" customHeight="1" x14ac:dyDescent="0.25">
      <c r="B29" s="3"/>
      <c r="C29" s="3"/>
      <c r="E29" s="10"/>
      <c r="F29" s="11"/>
      <c r="G29" s="11"/>
    </row>
    <row r="30" spans="2:16" ht="15.75" x14ac:dyDescent="0.25">
      <c r="B30" s="3"/>
      <c r="C30" s="3"/>
      <c r="D30" s="39" t="str">
        <f>CONCATENATE("Summa bruttolön ",Inställningar!B1," (inkl denna lön):")</f>
        <v>Summa bruttolön 2020 (inkl denna lön):</v>
      </c>
      <c r="E30" s="40"/>
      <c r="F30" s="41"/>
      <c r="G30" s="42">
        <f>Summa!K3</f>
        <v>0</v>
      </c>
      <c r="K30" s="66"/>
    </row>
    <row r="31" spans="2:16" ht="15.75" x14ac:dyDescent="0.25">
      <c r="B31" s="3"/>
      <c r="C31" s="3"/>
      <c r="D31" s="39" t="str">
        <f>CONCATENATE("Summa preliminärskatt ",Inställningar!B1," (inkl denna lön):")</f>
        <v>Summa preliminärskatt 2020 (inkl denna lön):</v>
      </c>
      <c r="E31" s="40"/>
      <c r="F31" s="40"/>
      <c r="G31" s="42">
        <f>Summa!M3</f>
        <v>0</v>
      </c>
    </row>
    <row r="32" spans="2:16" ht="15.75" x14ac:dyDescent="0.25">
      <c r="B32" s="3"/>
      <c r="C32" s="3"/>
      <c r="D32" s="39" t="str">
        <f>CONCATENATE("Summa sociala avgifter ",Inställningar!B1," (inkl denna lön):")</f>
        <v>Summa sociala avgifter 2020 (inkl denna lön):</v>
      </c>
      <c r="E32" s="40"/>
      <c r="F32" s="40"/>
      <c r="G32" s="42">
        <f>Summa!L3</f>
        <v>0</v>
      </c>
      <c r="P32" s="35"/>
    </row>
    <row r="33" spans="2:13" ht="15.75" x14ac:dyDescent="0.25">
      <c r="B33" s="3"/>
      <c r="C33" s="3"/>
      <c r="D33" s="39" t="str">
        <f>CONCATENATE("Summa bilförmån ",Inställningar!B1," (inkl denna lön):")</f>
        <v>Summa bilförmån 2020 (inkl denna lön):</v>
      </c>
      <c r="E33" s="40"/>
      <c r="F33" s="40"/>
      <c r="G33" s="42">
        <f>Summa!N3</f>
        <v>0</v>
      </c>
    </row>
    <row r="34" spans="2:13" ht="15.75" x14ac:dyDescent="0.25">
      <c r="B34" s="3"/>
      <c r="C34" s="3"/>
      <c r="D34" s="39" t="str">
        <f>CONCATENATE("Summa drivmedelsförmån ",Inställningar!B1," (inkl denna lön):")</f>
        <v>Summa drivmedelsförmån 2020 (inkl denna lön):</v>
      </c>
      <c r="E34" s="40"/>
      <c r="F34" s="40"/>
      <c r="G34" s="42">
        <f>Summa!O3</f>
        <v>0</v>
      </c>
    </row>
    <row r="35" spans="2:13" ht="15.75" x14ac:dyDescent="0.25">
      <c r="B35" s="3"/>
      <c r="C35" s="3"/>
      <c r="D35" s="39"/>
      <c r="E35" s="40"/>
      <c r="F35" s="40"/>
      <c r="G35" s="42"/>
    </row>
    <row r="36" spans="2:13" ht="15.75" x14ac:dyDescent="0.25">
      <c r="E36" s="10"/>
      <c r="F36" s="7" t="s">
        <v>21</v>
      </c>
      <c r="G36" s="30">
        <f>G14</f>
        <v>0</v>
      </c>
    </row>
    <row r="37" spans="2:13" x14ac:dyDescent="0.2">
      <c r="M37" s="40"/>
    </row>
    <row r="38" spans="2:13" ht="15.75" x14ac:dyDescent="0.25">
      <c r="B38" s="6"/>
      <c r="C38" s="6"/>
      <c r="D38" s="6"/>
      <c r="E38" s="6"/>
      <c r="G38" s="7" t="s">
        <v>22</v>
      </c>
    </row>
    <row r="39" spans="2:13" ht="15.75" x14ac:dyDescent="0.25">
      <c r="B39" s="11"/>
      <c r="C39" s="11"/>
      <c r="D39" s="11"/>
      <c r="E39" s="11"/>
      <c r="F39" s="12"/>
      <c r="G39" s="14">
        <f>G14+G21+G28</f>
        <v>0</v>
      </c>
    </row>
    <row r="40" spans="2:13" ht="3" customHeight="1" x14ac:dyDescent="0.2"/>
    <row r="41" spans="2:13" x14ac:dyDescent="0.2">
      <c r="B41" s="37" t="s">
        <v>23</v>
      </c>
      <c r="C41" s="38"/>
      <c r="D41" s="37" t="s">
        <v>24</v>
      </c>
      <c r="E41" s="37" t="s">
        <v>25</v>
      </c>
      <c r="F41" s="31"/>
    </row>
    <row r="42" spans="2:13" x14ac:dyDescent="0.2">
      <c r="B42" s="31">
        <v>1940</v>
      </c>
      <c r="C42" s="31" t="s">
        <v>26</v>
      </c>
      <c r="D42" s="32"/>
      <c r="E42" s="34">
        <f>G39</f>
        <v>0</v>
      </c>
      <c r="F42" s="31"/>
    </row>
    <row r="43" spans="2:13" x14ac:dyDescent="0.2">
      <c r="B43" s="31">
        <v>7220</v>
      </c>
      <c r="C43" s="31" t="s">
        <v>27</v>
      </c>
      <c r="D43" s="35">
        <f>G36</f>
        <v>0</v>
      </c>
      <c r="E43" s="35"/>
      <c r="F43" s="31"/>
    </row>
    <row r="44" spans="2:13" x14ac:dyDescent="0.2">
      <c r="B44" s="31">
        <v>7397</v>
      </c>
      <c r="C44" s="31" t="s">
        <v>28</v>
      </c>
      <c r="D44" s="35">
        <f>G15+G16</f>
        <v>0</v>
      </c>
      <c r="E44" s="32"/>
      <c r="F44" s="31"/>
    </row>
    <row r="45" spans="2:13" x14ac:dyDescent="0.2">
      <c r="B45" s="31">
        <v>2710</v>
      </c>
      <c r="C45" s="31" t="s">
        <v>97</v>
      </c>
      <c r="D45" s="36"/>
      <c r="E45" s="35">
        <f>-G21</f>
        <v>0</v>
      </c>
      <c r="F45" s="31"/>
    </row>
    <row r="46" spans="2:13" x14ac:dyDescent="0.2">
      <c r="B46" s="31">
        <v>2731</v>
      </c>
      <c r="C46" s="31" t="s">
        <v>98</v>
      </c>
      <c r="D46" s="32"/>
      <c r="E46" s="35">
        <f>G26</f>
        <v>0</v>
      </c>
      <c r="F46" s="31"/>
    </row>
    <row r="47" spans="2:13" x14ac:dyDescent="0.2">
      <c r="B47" s="31">
        <v>7510</v>
      </c>
      <c r="C47" s="31" t="s">
        <v>29</v>
      </c>
      <c r="D47" s="35">
        <f>E46</f>
        <v>0</v>
      </c>
      <c r="E47" s="32"/>
      <c r="F47" s="31"/>
    </row>
    <row r="48" spans="2:13" x14ac:dyDescent="0.2">
      <c r="B48" s="31">
        <v>7398</v>
      </c>
      <c r="C48" s="31" t="s">
        <v>30</v>
      </c>
      <c r="D48" s="36"/>
      <c r="E48" s="35">
        <f>G16</f>
        <v>0</v>
      </c>
    </row>
    <row r="49" spans="2:6" x14ac:dyDescent="0.2">
      <c r="B49" s="31">
        <v>7399</v>
      </c>
      <c r="C49" s="31" t="s">
        <v>31</v>
      </c>
      <c r="D49" s="36"/>
      <c r="E49" s="35">
        <f>G15</f>
        <v>0</v>
      </c>
    </row>
    <row r="50" spans="2:6" ht="8.25" customHeight="1" x14ac:dyDescent="0.2">
      <c r="B50" s="31"/>
      <c r="D50" s="33"/>
      <c r="E50" s="33"/>
    </row>
    <row r="51" spans="2:6" x14ac:dyDescent="0.2">
      <c r="B51" s="2" t="s">
        <v>32</v>
      </c>
      <c r="C51" s="2"/>
      <c r="D51" s="2" t="s">
        <v>33</v>
      </c>
      <c r="E51" s="2"/>
      <c r="F51" s="2" t="s">
        <v>34</v>
      </c>
    </row>
    <row r="52" spans="2:6" ht="15.75" x14ac:dyDescent="0.25">
      <c r="B52" s="18" t="str">
        <f>Inställningar!B11</f>
        <v>MYTCO AB</v>
      </c>
      <c r="C52" s="3"/>
      <c r="D52" s="17" t="str">
        <f>Inställningar!B15</f>
        <v>0733-240771</v>
      </c>
      <c r="E52" s="19"/>
      <c r="F52" s="17" t="str">
        <f>Inställningar!B16</f>
        <v>info@mytco.se</v>
      </c>
    </row>
    <row r="53" spans="2:6" ht="15.75" x14ac:dyDescent="0.25">
      <c r="B53" s="17" t="str">
        <f>Inställningar!B12</f>
        <v>Silurvägen 3</v>
      </c>
      <c r="C53" s="3"/>
      <c r="D53" s="2" t="s">
        <v>36</v>
      </c>
      <c r="E53" s="3" t="s">
        <v>37</v>
      </c>
      <c r="F53" s="2" t="s">
        <v>38</v>
      </c>
    </row>
    <row r="54" spans="2:6" ht="15.75" x14ac:dyDescent="0.25">
      <c r="B54" s="17" t="str">
        <f>Inställningar!B13</f>
        <v>595 44 Mjölby</v>
      </c>
      <c r="C54" s="3"/>
      <c r="D54" s="17" t="str">
        <f>Inställningar!B14</f>
        <v>556736-5035</v>
      </c>
      <c r="E54" s="43"/>
      <c r="F54" s="16" t="s">
        <v>41</v>
      </c>
    </row>
    <row r="55" spans="2:6" ht="15.75" x14ac:dyDescent="0.25">
      <c r="C55" s="3"/>
      <c r="D55" s="3"/>
      <c r="E55" s="3"/>
    </row>
  </sheetData>
  <phoneticPr fontId="0" type="noConversion"/>
  <pageMargins left="0.55118110236220474" right="0.19685039370078741" top="0.51181102362204722" bottom="0.98425196850393704" header="0.43307086614173229" footer="0.51181102362204722"/>
  <pageSetup paperSize="9" scale="96" orientation="portrait" r:id="rId1"/>
  <headerFooter alignWithMargins="0"/>
  <rowBreaks count="2" manualBreakCount="2">
    <brk id="54" max="16383" man="1"/>
    <brk id="10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P55"/>
  <sheetViews>
    <sheetView showGridLines="0" zoomScale="110" zoomScaleNormal="110" workbookViewId="0">
      <selection activeCell="A41" sqref="A41:XFD49"/>
    </sheetView>
  </sheetViews>
  <sheetFormatPr defaultColWidth="8.85546875" defaultRowHeight="12.75" x14ac:dyDescent="0.2"/>
  <cols>
    <col min="1" max="1" width="2.28515625" customWidth="1"/>
    <col min="2" max="2" width="11.7109375" customWidth="1"/>
    <col min="3" max="3" width="8.42578125" customWidth="1"/>
    <col min="4" max="4" width="29" customWidth="1"/>
    <col min="5" max="5" width="10.7109375" customWidth="1"/>
    <col min="6" max="6" width="14.42578125" customWidth="1"/>
    <col min="7" max="7" width="15.85546875" customWidth="1"/>
    <col min="8" max="8" width="0.85546875" customWidth="1"/>
    <col min="9" max="9" width="11.28515625" bestFit="1" customWidth="1"/>
    <col min="11" max="11" width="9.85546875" bestFit="1" customWidth="1"/>
    <col min="12" max="12" width="18.7109375" customWidth="1"/>
    <col min="13" max="13" width="17.7109375" customWidth="1"/>
  </cols>
  <sheetData>
    <row r="1" spans="1:7" ht="6" customHeight="1" x14ac:dyDescent="0.2"/>
    <row r="2" spans="1:7" ht="21.75" x14ac:dyDescent="0.3">
      <c r="A2" s="9"/>
      <c r="B2" s="13" t="s">
        <v>0</v>
      </c>
      <c r="E2" s="21" t="s">
        <v>1</v>
      </c>
    </row>
    <row r="3" spans="1:7" x14ac:dyDescent="0.2">
      <c r="A3" s="8"/>
    </row>
    <row r="4" spans="1:7" x14ac:dyDescent="0.2">
      <c r="D4" s="20"/>
      <c r="E4" s="22" t="s">
        <v>2</v>
      </c>
      <c r="F4" s="5"/>
    </row>
    <row r="5" spans="1:7" ht="15.75" x14ac:dyDescent="0.25">
      <c r="E5" s="51" t="str">
        <f>CONCATENATE(Inställningar!J1," ",Inställningar!B1)</f>
        <v>Aug 2020</v>
      </c>
      <c r="G5" s="4"/>
    </row>
    <row r="6" spans="1:7" ht="10.5" customHeight="1" x14ac:dyDescent="0.2"/>
    <row r="7" spans="1:7" ht="15.75" x14ac:dyDescent="0.25">
      <c r="A7" s="2"/>
      <c r="B7" t="s">
        <v>4</v>
      </c>
      <c r="E7" s="2"/>
      <c r="F7" s="4"/>
    </row>
    <row r="8" spans="1:7" ht="15.75" x14ac:dyDescent="0.25">
      <c r="B8" s="1" t="str">
        <f>Inställningar!B8</f>
        <v>Mats Berglund</v>
      </c>
      <c r="D8" s="24" t="s">
        <v>6</v>
      </c>
      <c r="E8" s="3" t="str">
        <f>Inställningar!B7</f>
        <v>Danske Bank 1354-0256520</v>
      </c>
    </row>
    <row r="9" spans="1:7" ht="15.75" x14ac:dyDescent="0.25">
      <c r="B9" s="1" t="str">
        <f>Inställningar!B9</f>
        <v>Silurvägen 3</v>
      </c>
      <c r="E9" s="2"/>
      <c r="F9" s="3"/>
    </row>
    <row r="10" spans="1:7" ht="15.75" x14ac:dyDescent="0.25">
      <c r="B10" s="1" t="str">
        <f>Inställningar!B10</f>
        <v>595 44 Mjölby</v>
      </c>
      <c r="E10" s="2"/>
      <c r="F10" s="3"/>
    </row>
    <row r="12" spans="1:7" x14ac:dyDescent="0.2">
      <c r="B12" s="2" t="s">
        <v>8</v>
      </c>
      <c r="C12" s="2"/>
      <c r="E12" s="6" t="s">
        <v>9</v>
      </c>
      <c r="F12" s="6" t="s">
        <v>10</v>
      </c>
      <c r="G12" s="6" t="s">
        <v>11</v>
      </c>
    </row>
    <row r="13" spans="1:7" ht="9" customHeight="1" x14ac:dyDescent="0.2"/>
    <row r="14" spans="1:7" ht="15.75" x14ac:dyDescent="0.25">
      <c r="B14" s="1" t="s">
        <v>12</v>
      </c>
      <c r="C14" s="23" t="str">
        <f>E5</f>
        <v>Aug 2020</v>
      </c>
      <c r="D14" s="1"/>
      <c r="E14" s="10">
        <v>0</v>
      </c>
      <c r="F14" s="11">
        <f>Inställningar!$B$3</f>
        <v>50000</v>
      </c>
      <c r="G14" s="11">
        <f t="shared" ref="G14:G16" si="0">F14*E14</f>
        <v>0</v>
      </c>
    </row>
    <row r="15" spans="1:7" ht="13.5" customHeight="1" x14ac:dyDescent="0.25">
      <c r="B15" s="1" t="str">
        <f>CONCATENATE("Nettolöneavdrag bilförmån ",Inställningar!$B$6)</f>
        <v>Nettolöneavdrag bilförmån Volvo</v>
      </c>
      <c r="C15" s="23"/>
      <c r="D15" s="1"/>
      <c r="E15" s="10">
        <v>0</v>
      </c>
      <c r="F15" s="11">
        <f>Inställningar!$B$4</f>
        <v>5000</v>
      </c>
      <c r="G15" s="11">
        <f t="shared" si="0"/>
        <v>0</v>
      </c>
    </row>
    <row r="16" spans="1:7" ht="15.75" x14ac:dyDescent="0.25">
      <c r="B16" s="1" t="s">
        <v>13</v>
      </c>
      <c r="C16" s="23"/>
      <c r="D16" s="1"/>
      <c r="E16" s="10">
        <v>0</v>
      </c>
      <c r="F16" s="11">
        <f>Inställningar!$B$5</f>
        <v>9.4250000000000007</v>
      </c>
      <c r="G16" s="11">
        <f t="shared" si="0"/>
        <v>0</v>
      </c>
    </row>
    <row r="17" spans="2:16" ht="15.75" x14ac:dyDescent="0.25">
      <c r="B17" s="3"/>
      <c r="C17" s="23"/>
      <c r="D17" s="1"/>
      <c r="E17" s="10"/>
      <c r="F17" s="11"/>
      <c r="G17" s="11"/>
    </row>
    <row r="18" spans="2:16" ht="15.75" x14ac:dyDescent="0.25">
      <c r="B18" s="3"/>
      <c r="C18" s="23"/>
      <c r="D18" s="1"/>
      <c r="E18" s="10"/>
      <c r="F18" s="11"/>
      <c r="G18" s="11"/>
    </row>
    <row r="19" spans="2:16" ht="15.75" x14ac:dyDescent="0.25">
      <c r="B19" s="1" t="s">
        <v>14</v>
      </c>
      <c r="C19" s="1"/>
      <c r="D19" s="1"/>
      <c r="E19" s="10">
        <v>1</v>
      </c>
      <c r="F19" s="11"/>
      <c r="G19" s="11">
        <f>ROUND(-G14*Inställningar!$C$2-SUM(G15)*0.5,0)</f>
        <v>0</v>
      </c>
    </row>
    <row r="20" spans="2:16" ht="15.75" x14ac:dyDescent="0.25">
      <c r="B20" s="25" t="s">
        <v>15</v>
      </c>
      <c r="C20" s="25"/>
      <c r="D20" s="25"/>
      <c r="E20" s="29"/>
      <c r="F20" s="28"/>
      <c r="G20" s="28">
        <f>ROUND(-G16*1.2*0.5,0)</f>
        <v>0</v>
      </c>
      <c r="M20" s="31"/>
      <c r="N20" s="31"/>
    </row>
    <row r="21" spans="2:16" ht="15.75" x14ac:dyDescent="0.25">
      <c r="B21" s="1" t="s">
        <v>16</v>
      </c>
      <c r="C21" s="1"/>
      <c r="D21" s="1"/>
      <c r="E21" s="10"/>
      <c r="F21" s="11"/>
      <c r="G21" s="11">
        <f>SUM(G19:G20)</f>
        <v>0</v>
      </c>
    </row>
    <row r="22" spans="2:16" ht="9.9499999999999993" customHeight="1" x14ac:dyDescent="0.25">
      <c r="B22" s="1"/>
      <c r="C22" s="1"/>
      <c r="D22" s="1"/>
      <c r="E22" s="10"/>
      <c r="F22" s="11"/>
      <c r="G22" s="11"/>
    </row>
    <row r="23" spans="2:16" ht="15.75" x14ac:dyDescent="0.25">
      <c r="B23" s="1" t="s">
        <v>17</v>
      </c>
      <c r="C23" s="3"/>
      <c r="D23" s="1"/>
      <c r="E23" s="1">
        <v>1</v>
      </c>
      <c r="F23" s="11">
        <f>ROUND(0.3142*(F14),0)</f>
        <v>15710</v>
      </c>
      <c r="G23" s="11">
        <f>F23*E23*E14</f>
        <v>0</v>
      </c>
      <c r="I23" s="15"/>
    </row>
    <row r="24" spans="2:16" ht="15.75" x14ac:dyDescent="0.25">
      <c r="B24" s="1" t="s">
        <v>18</v>
      </c>
      <c r="C24" s="3"/>
      <c r="E24" s="1">
        <v>1</v>
      </c>
      <c r="F24" s="11">
        <f>ROUND(0.3142*(G16),0)</f>
        <v>0</v>
      </c>
      <c r="G24" s="11">
        <f>F24*E24</f>
        <v>0</v>
      </c>
    </row>
    <row r="25" spans="2:16" ht="15.75" x14ac:dyDescent="0.25">
      <c r="B25" s="25" t="s">
        <v>19</v>
      </c>
      <c r="C25" s="26"/>
      <c r="D25" s="27"/>
      <c r="E25" s="25">
        <v>1</v>
      </c>
      <c r="F25" s="28">
        <f>ROUND(0.3142*(G17),0)</f>
        <v>0</v>
      </c>
      <c r="G25" s="28">
        <f>F25*E25</f>
        <v>0</v>
      </c>
    </row>
    <row r="26" spans="2:16" ht="15.75" x14ac:dyDescent="0.25">
      <c r="B26" s="3" t="s">
        <v>20</v>
      </c>
      <c r="C26" s="3"/>
      <c r="E26" s="10"/>
      <c r="F26" s="11"/>
      <c r="G26" s="11">
        <f>SUM(G23:G25)</f>
        <v>0</v>
      </c>
    </row>
    <row r="27" spans="2:16" ht="15.75" x14ac:dyDescent="0.25">
      <c r="B27" s="3"/>
      <c r="C27" s="3"/>
      <c r="E27" s="10"/>
      <c r="F27" s="11"/>
      <c r="G27" s="11"/>
    </row>
    <row r="28" spans="2:16" ht="11.25" customHeight="1" x14ac:dyDescent="0.25">
      <c r="B28" s="3"/>
      <c r="C28" s="3"/>
      <c r="E28" s="10"/>
      <c r="F28" s="11"/>
      <c r="G28" s="11"/>
    </row>
    <row r="29" spans="2:16" ht="11.1" customHeight="1" x14ac:dyDescent="0.25">
      <c r="B29" s="3"/>
      <c r="C29" s="3"/>
      <c r="E29" s="10"/>
      <c r="F29" s="11"/>
      <c r="G29" s="11"/>
    </row>
    <row r="30" spans="2:16" ht="15.75" x14ac:dyDescent="0.25">
      <c r="B30" s="3"/>
      <c r="C30" s="3"/>
      <c r="D30" s="39" t="str">
        <f>CONCATENATE("Summa bruttolön ",Inställningar!B1," (inkl denna lön):")</f>
        <v>Summa bruttolön 2020 (inkl denna lön):</v>
      </c>
      <c r="E30" s="40"/>
      <c r="F30" s="41"/>
      <c r="G30" s="42">
        <f>Summa!K3</f>
        <v>0</v>
      </c>
      <c r="K30" s="66"/>
    </row>
    <row r="31" spans="2:16" ht="15.75" x14ac:dyDescent="0.25">
      <c r="B31" s="3"/>
      <c r="C31" s="3"/>
      <c r="D31" s="39" t="str">
        <f>CONCATENATE("Summa preliminärskatt ",Inställningar!B1," (inkl denna lön):")</f>
        <v>Summa preliminärskatt 2020 (inkl denna lön):</v>
      </c>
      <c r="E31" s="40"/>
      <c r="F31" s="40"/>
      <c r="G31" s="42">
        <f>Summa!M3</f>
        <v>0</v>
      </c>
    </row>
    <row r="32" spans="2:16" ht="15.75" x14ac:dyDescent="0.25">
      <c r="B32" s="3"/>
      <c r="C32" s="3"/>
      <c r="D32" s="39" t="str">
        <f>CONCATENATE("Summa sociala avgifter ",Inställningar!B1," (inkl denna lön):")</f>
        <v>Summa sociala avgifter 2020 (inkl denna lön):</v>
      </c>
      <c r="E32" s="40"/>
      <c r="F32" s="40"/>
      <c r="G32" s="42">
        <f>Summa!L3</f>
        <v>0</v>
      </c>
      <c r="P32" s="35"/>
    </row>
    <row r="33" spans="2:13" ht="15.75" x14ac:dyDescent="0.25">
      <c r="B33" s="3"/>
      <c r="C33" s="3"/>
      <c r="D33" s="39" t="str">
        <f>CONCATENATE("Summa bilförmån ",Inställningar!B1," (inkl denna lön):")</f>
        <v>Summa bilförmån 2020 (inkl denna lön):</v>
      </c>
      <c r="E33" s="40"/>
      <c r="F33" s="40"/>
      <c r="G33" s="42">
        <f>Summa!N3</f>
        <v>0</v>
      </c>
    </row>
    <row r="34" spans="2:13" ht="15.75" x14ac:dyDescent="0.25">
      <c r="B34" s="3"/>
      <c r="C34" s="3"/>
      <c r="D34" s="39" t="str">
        <f>CONCATENATE("Summa drivmedelsförmån ",Inställningar!B1," (inkl denna lön):")</f>
        <v>Summa drivmedelsförmån 2020 (inkl denna lön):</v>
      </c>
      <c r="E34" s="40"/>
      <c r="F34" s="40"/>
      <c r="G34" s="42">
        <f>Summa!O3</f>
        <v>0</v>
      </c>
    </row>
    <row r="35" spans="2:13" ht="15.75" x14ac:dyDescent="0.25">
      <c r="B35" s="3"/>
      <c r="C35" s="3"/>
      <c r="D35" s="39"/>
      <c r="E35" s="40"/>
      <c r="F35" s="40"/>
      <c r="G35" s="42"/>
    </row>
    <row r="36" spans="2:13" ht="15.75" x14ac:dyDescent="0.25">
      <c r="E36" s="10"/>
      <c r="F36" s="7" t="s">
        <v>21</v>
      </c>
      <c r="G36" s="30">
        <f>G14</f>
        <v>0</v>
      </c>
    </row>
    <row r="37" spans="2:13" x14ac:dyDescent="0.2">
      <c r="M37" s="40"/>
    </row>
    <row r="38" spans="2:13" ht="15.75" x14ac:dyDescent="0.25">
      <c r="B38" s="6"/>
      <c r="C38" s="6"/>
      <c r="D38" s="6"/>
      <c r="E38" s="6"/>
      <c r="G38" s="7" t="s">
        <v>22</v>
      </c>
    </row>
    <row r="39" spans="2:13" ht="15.75" x14ac:dyDescent="0.25">
      <c r="B39" s="11"/>
      <c r="C39" s="11"/>
      <c r="D39" s="11"/>
      <c r="E39" s="11"/>
      <c r="F39" s="12"/>
      <c r="G39" s="14">
        <f>G14+G21+G28</f>
        <v>0</v>
      </c>
    </row>
    <row r="40" spans="2:13" ht="3" customHeight="1" x14ac:dyDescent="0.2"/>
    <row r="41" spans="2:13" x14ac:dyDescent="0.2">
      <c r="B41" s="37" t="s">
        <v>23</v>
      </c>
      <c r="C41" s="38"/>
      <c r="D41" s="37" t="s">
        <v>24</v>
      </c>
      <c r="E41" s="37" t="s">
        <v>25</v>
      </c>
      <c r="F41" s="31"/>
    </row>
    <row r="42" spans="2:13" x14ac:dyDescent="0.2">
      <c r="B42" s="31">
        <v>1940</v>
      </c>
      <c r="C42" s="31" t="s">
        <v>26</v>
      </c>
      <c r="D42" s="32"/>
      <c r="E42" s="34">
        <f>G39</f>
        <v>0</v>
      </c>
      <c r="F42" s="31"/>
    </row>
    <row r="43" spans="2:13" x14ac:dyDescent="0.2">
      <c r="B43" s="31">
        <v>7220</v>
      </c>
      <c r="C43" s="31" t="s">
        <v>27</v>
      </c>
      <c r="D43" s="35">
        <f>G36</f>
        <v>0</v>
      </c>
      <c r="E43" s="35"/>
      <c r="F43" s="31"/>
    </row>
    <row r="44" spans="2:13" x14ac:dyDescent="0.2">
      <c r="B44" s="31">
        <v>7397</v>
      </c>
      <c r="C44" s="31" t="s">
        <v>28</v>
      </c>
      <c r="D44" s="35">
        <f>G15+G16</f>
        <v>0</v>
      </c>
      <c r="E44" s="32"/>
      <c r="F44" s="31"/>
    </row>
    <row r="45" spans="2:13" x14ac:dyDescent="0.2">
      <c r="B45" s="31">
        <v>2710</v>
      </c>
      <c r="C45" s="31" t="s">
        <v>97</v>
      </c>
      <c r="D45" s="36"/>
      <c r="E45" s="35">
        <f>-G21</f>
        <v>0</v>
      </c>
      <c r="F45" s="31"/>
    </row>
    <row r="46" spans="2:13" x14ac:dyDescent="0.2">
      <c r="B46" s="31">
        <v>2731</v>
      </c>
      <c r="C46" s="31" t="s">
        <v>98</v>
      </c>
      <c r="D46" s="32"/>
      <c r="E46" s="35">
        <f>G26</f>
        <v>0</v>
      </c>
      <c r="F46" s="31"/>
    </row>
    <row r="47" spans="2:13" x14ac:dyDescent="0.2">
      <c r="B47" s="31">
        <v>7510</v>
      </c>
      <c r="C47" s="31" t="s">
        <v>29</v>
      </c>
      <c r="D47" s="35">
        <f>E46</f>
        <v>0</v>
      </c>
      <c r="E47" s="32"/>
      <c r="F47" s="31"/>
    </row>
    <row r="48" spans="2:13" x14ac:dyDescent="0.2">
      <c r="B48" s="31">
        <v>7398</v>
      </c>
      <c r="C48" s="31" t="s">
        <v>30</v>
      </c>
      <c r="D48" s="36"/>
      <c r="E48" s="35">
        <f>G16</f>
        <v>0</v>
      </c>
    </row>
    <row r="49" spans="2:6" x14ac:dyDescent="0.2">
      <c r="B49" s="31">
        <v>7399</v>
      </c>
      <c r="C49" s="31" t="s">
        <v>31</v>
      </c>
      <c r="D49" s="36"/>
      <c r="E49" s="35">
        <f>G15</f>
        <v>0</v>
      </c>
    </row>
    <row r="50" spans="2:6" ht="8.25" customHeight="1" x14ac:dyDescent="0.2">
      <c r="B50" s="31"/>
      <c r="D50" s="33"/>
      <c r="E50" s="33"/>
    </row>
    <row r="51" spans="2:6" x14ac:dyDescent="0.2">
      <c r="B51" s="2" t="s">
        <v>32</v>
      </c>
      <c r="C51" s="2"/>
      <c r="D51" s="2" t="s">
        <v>33</v>
      </c>
      <c r="E51" s="2"/>
      <c r="F51" s="2" t="s">
        <v>34</v>
      </c>
    </row>
    <row r="52" spans="2:6" ht="15.75" x14ac:dyDescent="0.25">
      <c r="B52" s="18" t="str">
        <f>Inställningar!B11</f>
        <v>MYTCO AB</v>
      </c>
      <c r="C52" s="3"/>
      <c r="D52" s="17" t="str">
        <f>Inställningar!B15</f>
        <v>0733-240771</v>
      </c>
      <c r="E52" s="19"/>
      <c r="F52" s="17" t="str">
        <f>Inställningar!B16</f>
        <v>info@mytco.se</v>
      </c>
    </row>
    <row r="53" spans="2:6" ht="15.75" x14ac:dyDescent="0.25">
      <c r="B53" s="17" t="str">
        <f>Inställningar!B12</f>
        <v>Silurvägen 3</v>
      </c>
      <c r="C53" s="3"/>
      <c r="D53" s="2" t="s">
        <v>36</v>
      </c>
      <c r="E53" s="3" t="s">
        <v>37</v>
      </c>
      <c r="F53" s="2" t="s">
        <v>38</v>
      </c>
    </row>
    <row r="54" spans="2:6" ht="15.75" x14ac:dyDescent="0.25">
      <c r="B54" s="17" t="str">
        <f>Inställningar!B13</f>
        <v>595 44 Mjölby</v>
      </c>
      <c r="C54" s="3"/>
      <c r="D54" s="17" t="str">
        <f>Inställningar!B14</f>
        <v>556736-5035</v>
      </c>
      <c r="E54" s="43"/>
      <c r="F54" s="16" t="s">
        <v>41</v>
      </c>
    </row>
    <row r="55" spans="2:6" ht="15.75" x14ac:dyDescent="0.25">
      <c r="C55" s="3"/>
      <c r="D55" s="3"/>
      <c r="E55" s="3"/>
    </row>
  </sheetData>
  <phoneticPr fontId="0" type="noConversion"/>
  <pageMargins left="0.55118110236220474" right="0.19685039370078741" top="0.51181102362204722" bottom="0.98425196850393704" header="0.43307086614173229" footer="0.51181102362204722"/>
  <pageSetup paperSize="9" scale="96" orientation="portrait" r:id="rId1"/>
  <headerFooter alignWithMargins="0"/>
  <rowBreaks count="2" manualBreakCount="2">
    <brk id="54" max="16383" man="1"/>
    <brk id="10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P55"/>
  <sheetViews>
    <sheetView showGridLines="0" zoomScale="115" zoomScaleNormal="115" workbookViewId="0">
      <selection activeCell="A41" sqref="A41:XFD49"/>
    </sheetView>
  </sheetViews>
  <sheetFormatPr defaultColWidth="8.85546875" defaultRowHeight="12.75" x14ac:dyDescent="0.2"/>
  <cols>
    <col min="1" max="1" width="2.28515625" customWidth="1"/>
    <col min="2" max="2" width="11.7109375" customWidth="1"/>
    <col min="3" max="3" width="8.42578125" customWidth="1"/>
    <col min="4" max="4" width="29" customWidth="1"/>
    <col min="5" max="5" width="10.7109375" customWidth="1"/>
    <col min="6" max="6" width="14.42578125" customWidth="1"/>
    <col min="7" max="7" width="15.85546875" customWidth="1"/>
    <col min="8" max="8" width="0.85546875" customWidth="1"/>
    <col min="9" max="9" width="11.28515625" bestFit="1" customWidth="1"/>
    <col min="11" max="11" width="9.85546875" bestFit="1" customWidth="1"/>
    <col min="12" max="12" width="18.7109375" customWidth="1"/>
    <col min="13" max="13" width="17.7109375" customWidth="1"/>
  </cols>
  <sheetData>
    <row r="1" spans="1:7" ht="6" customHeight="1" x14ac:dyDescent="0.2"/>
    <row r="2" spans="1:7" ht="21.75" x14ac:dyDescent="0.3">
      <c r="A2" s="9"/>
      <c r="B2" s="13" t="s">
        <v>0</v>
      </c>
      <c r="E2" s="21" t="s">
        <v>1</v>
      </c>
    </row>
    <row r="3" spans="1:7" x14ac:dyDescent="0.2">
      <c r="A3" s="8"/>
    </row>
    <row r="4" spans="1:7" x14ac:dyDescent="0.2">
      <c r="D4" s="20"/>
      <c r="E4" s="22" t="s">
        <v>2</v>
      </c>
      <c r="F4" s="5"/>
    </row>
    <row r="5" spans="1:7" ht="15.75" x14ac:dyDescent="0.25">
      <c r="E5" s="51" t="str">
        <f>CONCATENATE(Inställningar!K1," ",Inställningar!B1)</f>
        <v>Sep 2020</v>
      </c>
      <c r="G5" s="4"/>
    </row>
    <row r="6" spans="1:7" ht="10.5" customHeight="1" x14ac:dyDescent="0.2"/>
    <row r="7" spans="1:7" ht="15.75" x14ac:dyDescent="0.25">
      <c r="A7" s="2"/>
      <c r="B7" t="s">
        <v>4</v>
      </c>
      <c r="E7" s="2"/>
      <c r="F7" s="4"/>
    </row>
    <row r="8" spans="1:7" ht="15.75" x14ac:dyDescent="0.25">
      <c r="B8" s="1" t="str">
        <f>Inställningar!B8</f>
        <v>Mats Berglund</v>
      </c>
      <c r="D8" s="24" t="s">
        <v>6</v>
      </c>
      <c r="E8" s="3" t="str">
        <f>Inställningar!B7</f>
        <v>Danske Bank 1354-0256520</v>
      </c>
    </row>
    <row r="9" spans="1:7" ht="15.75" x14ac:dyDescent="0.25">
      <c r="B9" s="1" t="str">
        <f>Inställningar!B9</f>
        <v>Silurvägen 3</v>
      </c>
      <c r="E9" s="2"/>
      <c r="F9" s="3"/>
    </row>
    <row r="10" spans="1:7" ht="15.75" x14ac:dyDescent="0.25">
      <c r="B10" s="1" t="str">
        <f>Inställningar!B10</f>
        <v>595 44 Mjölby</v>
      </c>
      <c r="E10" s="2"/>
      <c r="F10" s="3"/>
    </row>
    <row r="12" spans="1:7" x14ac:dyDescent="0.2">
      <c r="B12" s="2" t="s">
        <v>8</v>
      </c>
      <c r="C12" s="2"/>
      <c r="E12" s="6" t="s">
        <v>9</v>
      </c>
      <c r="F12" s="6" t="s">
        <v>10</v>
      </c>
      <c r="G12" s="6" t="s">
        <v>11</v>
      </c>
    </row>
    <row r="13" spans="1:7" ht="9" customHeight="1" x14ac:dyDescent="0.2"/>
    <row r="14" spans="1:7" ht="15.75" x14ac:dyDescent="0.25">
      <c r="B14" s="1" t="s">
        <v>12</v>
      </c>
      <c r="C14" s="23" t="str">
        <f>E5</f>
        <v>Sep 2020</v>
      </c>
      <c r="D14" s="1"/>
      <c r="E14" s="10">
        <v>0</v>
      </c>
      <c r="F14" s="11">
        <f>Inställningar!$B$3</f>
        <v>50000</v>
      </c>
      <c r="G14" s="11">
        <f t="shared" ref="G14:G16" si="0">F14*E14</f>
        <v>0</v>
      </c>
    </row>
    <row r="15" spans="1:7" ht="13.5" customHeight="1" x14ac:dyDescent="0.25">
      <c r="B15" s="1" t="str">
        <f>CONCATENATE("Nettolöneavdrag bilförmån ",Inställningar!$B$6)</f>
        <v>Nettolöneavdrag bilförmån Volvo</v>
      </c>
      <c r="C15" s="23"/>
      <c r="D15" s="1"/>
      <c r="E15" s="10">
        <v>0</v>
      </c>
      <c r="F15" s="11">
        <f>Inställningar!$B$4</f>
        <v>5000</v>
      </c>
      <c r="G15" s="11">
        <f t="shared" si="0"/>
        <v>0</v>
      </c>
    </row>
    <row r="16" spans="1:7" ht="15.75" x14ac:dyDescent="0.25">
      <c r="B16" s="1" t="s">
        <v>13</v>
      </c>
      <c r="C16" s="23"/>
      <c r="D16" s="1"/>
      <c r="E16" s="10">
        <v>0</v>
      </c>
      <c r="F16" s="11">
        <f>Inställningar!$B$5</f>
        <v>9.4250000000000007</v>
      </c>
      <c r="G16" s="11">
        <f t="shared" si="0"/>
        <v>0</v>
      </c>
    </row>
    <row r="17" spans="2:16" ht="15.75" x14ac:dyDescent="0.25">
      <c r="B17" s="3"/>
      <c r="C17" s="23"/>
      <c r="D17" s="1"/>
      <c r="E17" s="10"/>
      <c r="F17" s="11"/>
      <c r="G17" s="11"/>
    </row>
    <row r="18" spans="2:16" ht="15.75" x14ac:dyDescent="0.25">
      <c r="B18" s="3"/>
      <c r="C18" s="23"/>
      <c r="D18" s="1"/>
      <c r="E18" s="10"/>
      <c r="F18" s="11"/>
      <c r="G18" s="11"/>
    </row>
    <row r="19" spans="2:16" ht="15.75" x14ac:dyDescent="0.25">
      <c r="B19" s="1" t="s">
        <v>14</v>
      </c>
      <c r="C19" s="1"/>
      <c r="D19" s="1"/>
      <c r="E19" s="10">
        <v>1</v>
      </c>
      <c r="F19" s="11"/>
      <c r="G19" s="11">
        <f>ROUND(-G14*Inställningar!$C$2-SUM(G15)*0.5,0)</f>
        <v>0</v>
      </c>
    </row>
    <row r="20" spans="2:16" ht="15.75" x14ac:dyDescent="0.25">
      <c r="B20" s="25" t="s">
        <v>15</v>
      </c>
      <c r="C20" s="25"/>
      <c r="D20" s="25"/>
      <c r="E20" s="29"/>
      <c r="F20" s="28"/>
      <c r="G20" s="28">
        <f>ROUND(-G16*1.2*0.5,0)</f>
        <v>0</v>
      </c>
      <c r="M20" s="31"/>
      <c r="N20" s="31"/>
    </row>
    <row r="21" spans="2:16" ht="15.75" x14ac:dyDescent="0.25">
      <c r="B21" s="1" t="s">
        <v>16</v>
      </c>
      <c r="C21" s="1"/>
      <c r="D21" s="1"/>
      <c r="E21" s="10"/>
      <c r="F21" s="11"/>
      <c r="G21" s="11">
        <f>SUM(G19:G20)</f>
        <v>0</v>
      </c>
    </row>
    <row r="22" spans="2:16" ht="9.9499999999999993" customHeight="1" x14ac:dyDescent="0.25">
      <c r="B22" s="1"/>
      <c r="C22" s="1"/>
      <c r="D22" s="1"/>
      <c r="E22" s="10"/>
      <c r="F22" s="11"/>
      <c r="G22" s="11"/>
    </row>
    <row r="23" spans="2:16" ht="15.75" x14ac:dyDescent="0.25">
      <c r="B23" s="1" t="s">
        <v>17</v>
      </c>
      <c r="C23" s="3"/>
      <c r="D23" s="1"/>
      <c r="E23" s="1">
        <v>1</v>
      </c>
      <c r="F23" s="11">
        <f>ROUND(0.3142*(F14),0)</f>
        <v>15710</v>
      </c>
      <c r="G23" s="11">
        <f>F23*E23*E14</f>
        <v>0</v>
      </c>
      <c r="I23" s="15"/>
    </row>
    <row r="24" spans="2:16" ht="15.75" x14ac:dyDescent="0.25">
      <c r="B24" s="1" t="s">
        <v>18</v>
      </c>
      <c r="C24" s="3"/>
      <c r="E24" s="1">
        <v>1</v>
      </c>
      <c r="F24" s="11">
        <f>ROUND(0.3142*(G16),0)</f>
        <v>0</v>
      </c>
      <c r="G24" s="11">
        <f>F24*E24</f>
        <v>0</v>
      </c>
    </row>
    <row r="25" spans="2:16" ht="15.75" x14ac:dyDescent="0.25">
      <c r="B25" s="25" t="s">
        <v>19</v>
      </c>
      <c r="C25" s="26"/>
      <c r="D25" s="27"/>
      <c r="E25" s="25">
        <v>1</v>
      </c>
      <c r="F25" s="28">
        <f>ROUND(0.3142*(G17),0)</f>
        <v>0</v>
      </c>
      <c r="G25" s="28">
        <f>F25*E25</f>
        <v>0</v>
      </c>
    </row>
    <row r="26" spans="2:16" ht="15.75" x14ac:dyDescent="0.25">
      <c r="B26" s="3" t="s">
        <v>20</v>
      </c>
      <c r="C26" s="3"/>
      <c r="E26" s="10"/>
      <c r="F26" s="11"/>
      <c r="G26" s="11">
        <f>SUM(G23:G25)</f>
        <v>0</v>
      </c>
    </row>
    <row r="27" spans="2:16" ht="15.75" x14ac:dyDescent="0.25">
      <c r="B27" s="3"/>
      <c r="C27" s="3"/>
      <c r="E27" s="10"/>
      <c r="F27" s="11"/>
      <c r="G27" s="11"/>
    </row>
    <row r="28" spans="2:16" ht="11.25" customHeight="1" x14ac:dyDescent="0.25">
      <c r="B28" s="3"/>
      <c r="C28" s="3"/>
      <c r="E28" s="10"/>
      <c r="F28" s="11"/>
      <c r="G28" s="11"/>
    </row>
    <row r="29" spans="2:16" ht="11.1" customHeight="1" x14ac:dyDescent="0.25">
      <c r="B29" s="3"/>
      <c r="C29" s="3"/>
      <c r="E29" s="10"/>
      <c r="F29" s="11"/>
      <c r="G29" s="11"/>
    </row>
    <row r="30" spans="2:16" ht="15.75" x14ac:dyDescent="0.25">
      <c r="B30" s="3"/>
      <c r="C30" s="3"/>
      <c r="D30" s="39" t="str">
        <f>CONCATENATE("Summa bruttolön ",Inställningar!B1," (inkl denna lön):")</f>
        <v>Summa bruttolön 2020 (inkl denna lön):</v>
      </c>
      <c r="E30" s="40"/>
      <c r="F30" s="41"/>
      <c r="G30" s="42">
        <f>Summa!K3</f>
        <v>0</v>
      </c>
      <c r="K30" s="66"/>
    </row>
    <row r="31" spans="2:16" ht="15.75" x14ac:dyDescent="0.25">
      <c r="B31" s="3"/>
      <c r="C31" s="3"/>
      <c r="D31" s="39" t="str">
        <f>CONCATENATE("Summa preliminärskatt ",Inställningar!B1," (inkl denna lön):")</f>
        <v>Summa preliminärskatt 2020 (inkl denna lön):</v>
      </c>
      <c r="E31" s="40"/>
      <c r="F31" s="40"/>
      <c r="G31" s="42">
        <f>Summa!M3</f>
        <v>0</v>
      </c>
    </row>
    <row r="32" spans="2:16" ht="15.75" x14ac:dyDescent="0.25">
      <c r="B32" s="3"/>
      <c r="C32" s="3"/>
      <c r="D32" s="39" t="str">
        <f>CONCATENATE("Summa sociala avgifter ",Inställningar!B1," (inkl denna lön):")</f>
        <v>Summa sociala avgifter 2020 (inkl denna lön):</v>
      </c>
      <c r="E32" s="40"/>
      <c r="F32" s="40"/>
      <c r="G32" s="42">
        <f>Summa!L3</f>
        <v>0</v>
      </c>
      <c r="P32" s="35"/>
    </row>
    <row r="33" spans="2:13" ht="15.75" x14ac:dyDescent="0.25">
      <c r="B33" s="3"/>
      <c r="C33" s="3"/>
      <c r="D33" s="39" t="str">
        <f>CONCATENATE("Summa bilförmån ",Inställningar!B1," (inkl denna lön):")</f>
        <v>Summa bilförmån 2020 (inkl denna lön):</v>
      </c>
      <c r="E33" s="40"/>
      <c r="F33" s="40"/>
      <c r="G33" s="42">
        <f>Summa!N3</f>
        <v>0</v>
      </c>
    </row>
    <row r="34" spans="2:13" ht="15.75" x14ac:dyDescent="0.25">
      <c r="B34" s="3"/>
      <c r="C34" s="3"/>
      <c r="D34" s="39" t="str">
        <f>CONCATENATE("Summa drivmedelsförmån ",Inställningar!B1," (inkl denna lön):")</f>
        <v>Summa drivmedelsförmån 2020 (inkl denna lön):</v>
      </c>
      <c r="E34" s="40"/>
      <c r="F34" s="40"/>
      <c r="G34" s="42">
        <f>Summa!O3</f>
        <v>0</v>
      </c>
    </row>
    <row r="35" spans="2:13" ht="15.75" x14ac:dyDescent="0.25">
      <c r="B35" s="3"/>
      <c r="C35" s="3"/>
      <c r="D35" s="39"/>
      <c r="E35" s="40"/>
      <c r="F35" s="40"/>
      <c r="G35" s="42"/>
    </row>
    <row r="36" spans="2:13" ht="15.75" x14ac:dyDescent="0.25">
      <c r="E36" s="10"/>
      <c r="F36" s="7" t="s">
        <v>21</v>
      </c>
      <c r="G36" s="30">
        <f>G14</f>
        <v>0</v>
      </c>
    </row>
    <row r="37" spans="2:13" x14ac:dyDescent="0.2">
      <c r="M37" s="40"/>
    </row>
    <row r="38" spans="2:13" ht="15.75" x14ac:dyDescent="0.25">
      <c r="B38" s="6"/>
      <c r="C38" s="6"/>
      <c r="D38" s="6"/>
      <c r="E38" s="6"/>
      <c r="G38" s="7" t="s">
        <v>22</v>
      </c>
    </row>
    <row r="39" spans="2:13" ht="15.75" x14ac:dyDescent="0.25">
      <c r="B39" s="11"/>
      <c r="C39" s="11"/>
      <c r="D39" s="11"/>
      <c r="E39" s="11"/>
      <c r="F39" s="12"/>
      <c r="G39" s="14">
        <f>G14+G21+G28</f>
        <v>0</v>
      </c>
    </row>
    <row r="40" spans="2:13" ht="3" customHeight="1" x14ac:dyDescent="0.2"/>
    <row r="41" spans="2:13" x14ac:dyDescent="0.2">
      <c r="B41" s="37" t="s">
        <v>23</v>
      </c>
      <c r="C41" s="38"/>
      <c r="D41" s="37" t="s">
        <v>24</v>
      </c>
      <c r="E41" s="37" t="s">
        <v>25</v>
      </c>
      <c r="F41" s="31"/>
    </row>
    <row r="42" spans="2:13" x14ac:dyDescent="0.2">
      <c r="B42" s="31">
        <v>1940</v>
      </c>
      <c r="C42" s="31" t="s">
        <v>26</v>
      </c>
      <c r="D42" s="32"/>
      <c r="E42" s="34">
        <f>G39</f>
        <v>0</v>
      </c>
      <c r="F42" s="31"/>
    </row>
    <row r="43" spans="2:13" x14ac:dyDescent="0.2">
      <c r="B43" s="31">
        <v>7220</v>
      </c>
      <c r="C43" s="31" t="s">
        <v>27</v>
      </c>
      <c r="D43" s="35">
        <f>G36</f>
        <v>0</v>
      </c>
      <c r="E43" s="35"/>
      <c r="F43" s="31"/>
    </row>
    <row r="44" spans="2:13" x14ac:dyDescent="0.2">
      <c r="B44" s="31">
        <v>7397</v>
      </c>
      <c r="C44" s="31" t="s">
        <v>28</v>
      </c>
      <c r="D44" s="35">
        <f>G15+G16</f>
        <v>0</v>
      </c>
      <c r="E44" s="32"/>
      <c r="F44" s="31"/>
    </row>
    <row r="45" spans="2:13" x14ac:dyDescent="0.2">
      <c r="B45" s="31">
        <v>2710</v>
      </c>
      <c r="C45" s="31" t="s">
        <v>97</v>
      </c>
      <c r="D45" s="36"/>
      <c r="E45" s="35">
        <f>-G21</f>
        <v>0</v>
      </c>
      <c r="F45" s="31"/>
    </row>
    <row r="46" spans="2:13" x14ac:dyDescent="0.2">
      <c r="B46" s="31">
        <v>2731</v>
      </c>
      <c r="C46" s="31" t="s">
        <v>98</v>
      </c>
      <c r="D46" s="32"/>
      <c r="E46" s="35">
        <f>G26</f>
        <v>0</v>
      </c>
      <c r="F46" s="31"/>
    </row>
    <row r="47" spans="2:13" x14ac:dyDescent="0.2">
      <c r="B47" s="31">
        <v>7510</v>
      </c>
      <c r="C47" s="31" t="s">
        <v>29</v>
      </c>
      <c r="D47" s="35">
        <f>E46</f>
        <v>0</v>
      </c>
      <c r="E47" s="32"/>
      <c r="F47" s="31"/>
    </row>
    <row r="48" spans="2:13" x14ac:dyDescent="0.2">
      <c r="B48" s="31">
        <v>7398</v>
      </c>
      <c r="C48" s="31" t="s">
        <v>30</v>
      </c>
      <c r="D48" s="36"/>
      <c r="E48" s="35">
        <f>G16</f>
        <v>0</v>
      </c>
    </row>
    <row r="49" spans="2:6" x14ac:dyDescent="0.2">
      <c r="B49" s="31">
        <v>7399</v>
      </c>
      <c r="C49" s="31" t="s">
        <v>31</v>
      </c>
      <c r="D49" s="36"/>
      <c r="E49" s="35">
        <f>G15</f>
        <v>0</v>
      </c>
    </row>
    <row r="50" spans="2:6" ht="8.25" customHeight="1" x14ac:dyDescent="0.2">
      <c r="B50" s="31"/>
      <c r="D50" s="33"/>
      <c r="E50" s="33"/>
    </row>
    <row r="51" spans="2:6" x14ac:dyDescent="0.2">
      <c r="B51" s="2" t="s">
        <v>32</v>
      </c>
      <c r="C51" s="2"/>
      <c r="D51" s="2" t="s">
        <v>33</v>
      </c>
      <c r="E51" s="2"/>
      <c r="F51" s="2" t="s">
        <v>34</v>
      </c>
    </row>
    <row r="52" spans="2:6" ht="15.75" x14ac:dyDescent="0.25">
      <c r="B52" s="18" t="str">
        <f>Inställningar!B11</f>
        <v>MYTCO AB</v>
      </c>
      <c r="C52" s="3"/>
      <c r="D52" s="17" t="str">
        <f>Inställningar!B15</f>
        <v>0733-240771</v>
      </c>
      <c r="E52" s="19"/>
      <c r="F52" s="17" t="str">
        <f>Inställningar!B16</f>
        <v>info@mytco.se</v>
      </c>
    </row>
    <row r="53" spans="2:6" ht="15.75" x14ac:dyDescent="0.25">
      <c r="B53" s="17" t="str">
        <f>Inställningar!B12</f>
        <v>Silurvägen 3</v>
      </c>
      <c r="C53" s="3"/>
      <c r="D53" s="2" t="s">
        <v>36</v>
      </c>
      <c r="E53" s="3" t="s">
        <v>37</v>
      </c>
      <c r="F53" s="2" t="s">
        <v>38</v>
      </c>
    </row>
    <row r="54" spans="2:6" ht="15.75" x14ac:dyDescent="0.25">
      <c r="B54" s="17" t="str">
        <f>Inställningar!B13</f>
        <v>595 44 Mjölby</v>
      </c>
      <c r="C54" s="3"/>
      <c r="D54" s="17" t="str">
        <f>Inställningar!B14</f>
        <v>556736-5035</v>
      </c>
      <c r="E54" s="43"/>
      <c r="F54" s="16" t="s">
        <v>41</v>
      </c>
    </row>
    <row r="55" spans="2:6" ht="15.75" x14ac:dyDescent="0.25">
      <c r="C55" s="3"/>
      <c r="D55" s="3"/>
      <c r="E55" s="3"/>
    </row>
  </sheetData>
  <phoneticPr fontId="0" type="noConversion"/>
  <pageMargins left="0.55118110236220474" right="0.19685039370078741" top="0.51181102362204722" bottom="0.98425196850393704" header="0.43307086614173229" footer="0.51181102362204722"/>
  <pageSetup paperSize="9" scale="96" orientation="portrait" r:id="rId1"/>
  <headerFooter alignWithMargins="0"/>
  <rowBreaks count="2" manualBreakCount="2">
    <brk id="54" max="16383" man="1"/>
    <brk id="10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832077D016DCC446BB1F778EDEE6F9CF00FF8DE64613C661428987B92E0A89EC21" ma:contentTypeVersion="3" ma:contentTypeDescription="Skapa ett nytt dokument." ma:contentTypeScope="" ma:versionID="2bea393925488e528444ad5eec183d45">
  <xsd:schema xmlns:xsd="http://www.w3.org/2001/XMLSchema" xmlns:xs="http://www.w3.org/2001/XMLSchema" xmlns:p="http://schemas.microsoft.com/office/2006/metadata/properties" xmlns:ns2="51878636-9a7c-4e1e-823e-94db25909c6f" targetNamespace="http://schemas.microsoft.com/office/2006/metadata/properties" ma:root="true" ma:fieldsID="1559a91a8e43fdd424f0f8aff5d140f5" ns2:_="">
    <xsd:import namespace="51878636-9a7c-4e1e-823e-94db25909c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78636-9a7c-4e1e-823e-94db25909c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636E1F-0661-4107-8F50-601359CBF21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1878636-9a7c-4e1e-823e-94db25909c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E0463E-AB71-45BD-A475-347056FA98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878636-9a7c-4e1e-823e-94db25909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B56297-6B94-4D96-8EEA-AC4DA8B694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Inställningar</vt:lpstr>
      <vt:lpstr>Summa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Bill</dc:creator>
  <cp:keywords/>
  <dc:description/>
  <cp:lastModifiedBy>Mats</cp:lastModifiedBy>
  <cp:revision/>
  <cp:lastPrinted>2020-06-30T16:59:58Z</cp:lastPrinted>
  <dcterms:created xsi:type="dcterms:W3CDTF">2004-04-07T07:39:29Z</dcterms:created>
  <dcterms:modified xsi:type="dcterms:W3CDTF">2020-07-13T09:44:02Z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0x010100832077D016DCC446BB1F778EDEE6F9CF00FF8DE64613C661428987B92E0A89EC21</vt:lpwstr>
  </property>
  <property fmtid="{D5CDD505-2E9C-101B-9397-08002B2CF9AE}" pid="3" name="Order">
    <vt:r8>37400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_CopySource">
    <vt:lpwstr>https://mytco.sharepoint.com/TeamSite/Documents/MYTCO AB/Lön/2019 Lön/Lön 2019.xlsx</vt:lpwstr>
  </property>
  <property fmtid="{D5CDD505-2E9C-101B-9397-08002B2CF9AE}" pid="7" name="AuthorIds_UIVersion_7680">
    <vt:lpwstr>10</vt:lpwstr>
  </property>
</Properties>
</file>